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https://jppanasonic-my.sharepoint.com/personal/toumoto_masataka_jp_panasonic_com/Documents/OneDrive_Desktop/デジタルマーケティング取組み企画/★企画書★/2026年度_デジマ計画/Data Platformer/問合せ先入力ツール/Output/"/>
    </mc:Choice>
  </mc:AlternateContent>
  <xr:revisionPtr revIDLastSave="11" documentId="13_ncr:1_{BC698C31-77D5-4F38-90B5-BF1F04C19823}" xr6:coauthVersionLast="47" xr6:coauthVersionMax="47" xr10:uidLastSave="{CE4BE11D-8763-48CA-80C8-91482B4588D3}"/>
  <workbookProtection workbookAlgorithmName="SHA-512" workbookHashValue="3ODvpALY1x61Cvd0Oofqg97ZNd7+40fUrp7alBOJ/L1ruQ6E/ma5lVUydUoqfrQWad9IBPUQppnTUXDHO2Yr1A==" workbookSaltValue="WfJGw/J05jzXDaJ4irXs0g==" workbookSpinCount="100000" lockStructure="1"/>
  <bookViews>
    <workbookView xWindow="-108" yWindow="-108" windowWidth="23256" windowHeight="13896"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11" i="5" l="1"/>
  <c r="H11" i="5"/>
  <c r="V6" i="5"/>
  <c r="J6" i="5"/>
  <c r="T6" i="5" s="1"/>
  <c r="V7" i="5"/>
  <c r="J7" i="5"/>
  <c r="V8" i="5"/>
  <c r="J8" i="5"/>
  <c r="V9" i="5"/>
  <c r="J9" i="5"/>
  <c r="V10" i="5"/>
  <c r="J10" i="5"/>
  <c r="E4" i="8"/>
  <c r="J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J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C4" i="5"/>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X9" i="5"/>
  <c r="X10" i="5"/>
  <c r="X11" i="5"/>
  <c r="V12" i="5"/>
  <c r="E12" i="5"/>
  <c r="X12" i="5" s="1"/>
  <c r="V13" i="5"/>
  <c r="E13" i="5"/>
  <c r="X13" i="5" s="1"/>
  <c r="V14" i="5"/>
  <c r="E14" i="5"/>
  <c r="X14" i="5" s="1"/>
  <c r="V15" i="5"/>
  <c r="E15" i="5"/>
  <c r="X15" i="5" s="1"/>
  <c r="V16" i="5"/>
  <c r="E16" i="5"/>
  <c r="X16" i="5" s="1"/>
  <c r="V17" i="5"/>
  <c r="E17" i="5"/>
  <c r="X17" i="5" s="1"/>
  <c r="V18" i="5"/>
  <c r="E18" i="5"/>
  <c r="X18" i="5" s="1"/>
  <c r="V19" i="5"/>
  <c r="V20" i="5"/>
  <c r="E20" i="5"/>
  <c r="X20" i="5" s="1"/>
  <c r="V21" i="5"/>
  <c r="E21" i="5"/>
  <c r="X21" i="5" s="1"/>
  <c r="V22" i="5"/>
  <c r="E22" i="5"/>
  <c r="X22" i="5" s="1"/>
  <c r="V23" i="5"/>
  <c r="E23" i="5"/>
  <c r="X23" i="5" s="1"/>
  <c r="V24" i="5"/>
  <c r="E24" i="5"/>
  <c r="X24" i="5" s="1"/>
  <c r="V25" i="5"/>
  <c r="E25" i="5"/>
  <c r="X25" i="5" s="1"/>
  <c r="V26" i="5"/>
  <c r="E26" i="5"/>
  <c r="X26" i="5" s="1"/>
  <c r="V27" i="5"/>
  <c r="V28" i="5"/>
  <c r="E28" i="5"/>
  <c r="X28" i="5" s="1"/>
  <c r="V29" i="5"/>
  <c r="E29" i="5"/>
  <c r="X29" i="5" s="1"/>
  <c r="V30" i="5"/>
  <c r="E30" i="5"/>
  <c r="V31" i="5"/>
  <c r="E31" i="5"/>
  <c r="X31" i="5" s="1"/>
  <c r="V32" i="5"/>
  <c r="E32" i="5"/>
  <c r="X32" i="5" s="1"/>
  <c r="V33" i="5"/>
  <c r="E33" i="5"/>
  <c r="X33" i="5" s="1"/>
  <c r="V34" i="5"/>
  <c r="E34" i="5"/>
  <c r="X34" i="5" s="1"/>
  <c r="V35" i="5"/>
  <c r="E35" i="5"/>
  <c r="X35" i="5" s="1"/>
  <c r="V36" i="5"/>
  <c r="E36" i="5"/>
  <c r="V37" i="5"/>
  <c r="E37" i="5"/>
  <c r="X37" i="5" s="1"/>
  <c r="V38" i="5"/>
  <c r="E38" i="5"/>
  <c r="X38" i="5" s="1"/>
  <c r="V39" i="5"/>
  <c r="E39" i="5"/>
  <c r="X39" i="5" s="1"/>
  <c r="V40" i="5"/>
  <c r="E40" i="5"/>
  <c r="V41" i="5"/>
  <c r="E41" i="5"/>
  <c r="X41" i="5" s="1"/>
  <c r="V42" i="5"/>
  <c r="E42" i="5"/>
  <c r="X42" i="5" s="1"/>
  <c r="V43" i="5"/>
  <c r="V44" i="5"/>
  <c r="E44" i="5"/>
  <c r="X44" i="5"/>
  <c r="V45" i="5"/>
  <c r="E45" i="5"/>
  <c r="X45" i="5" s="1"/>
  <c r="V46" i="5"/>
  <c r="E46" i="5"/>
  <c r="X46" i="5" s="1"/>
  <c r="V47" i="5"/>
  <c r="E47" i="5"/>
  <c r="X47" i="5" s="1"/>
  <c r="V48" i="5"/>
  <c r="E48" i="5"/>
  <c r="X48" i="5" s="1"/>
  <c r="V49" i="5"/>
  <c r="V50" i="5"/>
  <c r="E50" i="5"/>
  <c r="X50" i="5" s="1"/>
  <c r="V51" i="5"/>
  <c r="E51" i="5"/>
  <c r="X51" i="5" s="1"/>
  <c r="V52" i="5"/>
  <c r="E52" i="5"/>
  <c r="V53" i="5"/>
  <c r="E53" i="5"/>
  <c r="X53" i="5" s="1"/>
  <c r="V54" i="5"/>
  <c r="E54" i="5"/>
  <c r="X54" i="5" s="1"/>
  <c r="V55" i="5"/>
  <c r="E55" i="5"/>
  <c r="X55" i="5" s="1"/>
  <c r="V56" i="5"/>
  <c r="E56" i="5"/>
  <c r="V57" i="5"/>
  <c r="E57" i="5"/>
  <c r="X57" i="5" s="1"/>
  <c r="V58" i="5"/>
  <c r="E58" i="5"/>
  <c r="X58" i="5" s="1"/>
  <c r="V59" i="5"/>
  <c r="E59" i="5"/>
  <c r="X59" i="5" s="1"/>
  <c r="V60" i="5"/>
  <c r="E60" i="5"/>
  <c r="V61" i="5"/>
  <c r="V62" i="5"/>
  <c r="V63" i="5"/>
  <c r="E63" i="5"/>
  <c r="X63" i="5" s="1"/>
  <c r="V64" i="5"/>
  <c r="E64" i="5"/>
  <c r="X64" i="5" s="1"/>
  <c r="V65" i="5"/>
  <c r="E65" i="5"/>
  <c r="X65" i="5" s="1"/>
  <c r="V66" i="5"/>
  <c r="E66" i="5"/>
  <c r="X66" i="5" s="1"/>
  <c r="V67" i="5"/>
  <c r="E67" i="5"/>
  <c r="X67" i="5" s="1"/>
  <c r="V68" i="5"/>
  <c r="E68" i="5"/>
  <c r="X68" i="5" s="1"/>
  <c r="V69" i="5"/>
  <c r="E69" i="5"/>
  <c r="X69" i="5" s="1"/>
  <c r="V70" i="5"/>
  <c r="E70" i="5"/>
  <c r="X70" i="5" s="1"/>
  <c r="V71" i="5"/>
  <c r="H71" i="5"/>
  <c r="E71" i="5"/>
  <c r="X71" i="5" s="1"/>
  <c r="V72" i="5"/>
  <c r="E72" i="5"/>
  <c r="V73" i="5"/>
  <c r="E73" i="5"/>
  <c r="X73" i="5" s="1"/>
  <c r="V74" i="5"/>
  <c r="E74" i="5"/>
  <c r="X74" i="5" s="1"/>
  <c r="V75" i="5"/>
  <c r="E75" i="5"/>
  <c r="X75" i="5" s="1"/>
  <c r="V76" i="5"/>
  <c r="E76" i="5"/>
  <c r="X76" i="5" s="1"/>
  <c r="V77" i="5"/>
  <c r="E77" i="5"/>
  <c r="X77" i="5"/>
  <c r="V78" i="5"/>
  <c r="V79" i="5"/>
  <c r="E79" i="5"/>
  <c r="X79" i="5" s="1"/>
  <c r="V80" i="5"/>
  <c r="E80" i="5"/>
  <c r="V81" i="5"/>
  <c r="E81" i="5"/>
  <c r="X81" i="5" s="1"/>
  <c r="V82" i="5"/>
  <c r="E82" i="5"/>
  <c r="X82" i="5" s="1"/>
  <c r="V83" i="5"/>
  <c r="E83" i="5"/>
  <c r="X83" i="5" s="1"/>
  <c r="V84" i="5"/>
  <c r="E84" i="5"/>
  <c r="V85" i="5"/>
  <c r="E85" i="5"/>
  <c r="X85" i="5" s="1"/>
  <c r="V86" i="5"/>
  <c r="E86" i="5"/>
  <c r="X86" i="5" s="1"/>
  <c r="V87" i="5"/>
  <c r="V88" i="5"/>
  <c r="E88" i="5"/>
  <c r="X88" i="5" s="1"/>
  <c r="V89" i="5"/>
  <c r="E89" i="5"/>
  <c r="X89" i="5" s="1"/>
  <c r="V90" i="5"/>
  <c r="E90" i="5"/>
  <c r="X90" i="5" s="1"/>
  <c r="V91" i="5"/>
  <c r="E91" i="5"/>
  <c r="X91" i="5" s="1"/>
  <c r="V92" i="5"/>
  <c r="V93" i="5"/>
  <c r="V94" i="5"/>
  <c r="E94" i="5"/>
  <c r="X94" i="5" s="1"/>
  <c r="V95" i="5"/>
  <c r="E95" i="5"/>
  <c r="X95" i="5" s="1"/>
  <c r="V96" i="5"/>
  <c r="E96" i="5"/>
  <c r="X96" i="5" s="1"/>
  <c r="V97" i="5"/>
  <c r="E97" i="5"/>
  <c r="X97" i="5" s="1"/>
  <c r="V98" i="5"/>
  <c r="E98" i="5"/>
  <c r="X98" i="5" s="1"/>
  <c r="V99" i="5"/>
  <c r="E99" i="5"/>
  <c r="X99" i="5" s="1"/>
  <c r="V100" i="5"/>
  <c r="E100" i="5"/>
  <c r="X100" i="5" s="1"/>
  <c r="V101" i="5"/>
  <c r="E101" i="5"/>
  <c r="X101" i="5" s="1"/>
  <c r="V102" i="5"/>
  <c r="E102" i="5"/>
  <c r="X102" i="5" s="1"/>
  <c r="V103" i="5"/>
  <c r="V104" i="5"/>
  <c r="E104" i="5"/>
  <c r="X104" i="5" s="1"/>
  <c r="V105" i="5"/>
  <c r="E105" i="5"/>
  <c r="X105" i="5" s="1"/>
  <c r="V106" i="5"/>
  <c r="E106" i="5"/>
  <c r="X106" i="5" s="1"/>
  <c r="V107" i="5"/>
  <c r="E107" i="5"/>
  <c r="X107" i="5" s="1"/>
  <c r="V108" i="5"/>
  <c r="V109" i="5"/>
  <c r="E109" i="5"/>
  <c r="X109" i="5" s="1"/>
  <c r="V110" i="5"/>
  <c r="E110" i="5"/>
  <c r="X110" i="5" s="1"/>
  <c r="V111" i="5"/>
  <c r="E111" i="5"/>
  <c r="X111" i="5" s="1"/>
  <c r="V112" i="5"/>
  <c r="E112" i="5"/>
  <c r="X112" i="5" s="1"/>
  <c r="V113" i="5"/>
  <c r="E113" i="5"/>
  <c r="X113" i="5" s="1"/>
  <c r="V114" i="5"/>
  <c r="E114" i="5"/>
  <c r="X114" i="5" s="1"/>
  <c r="V115" i="5"/>
  <c r="V116" i="5"/>
  <c r="E116" i="5"/>
  <c r="X116" i="5" s="1"/>
  <c r="V117" i="5"/>
  <c r="V118" i="5"/>
  <c r="V119" i="5"/>
  <c r="E119" i="5"/>
  <c r="X119" i="5" s="1"/>
  <c r="V120" i="5"/>
  <c r="E120" i="5"/>
  <c r="X120" i="5" s="1"/>
  <c r="V121" i="5"/>
  <c r="V122" i="5"/>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X151" i="5" s="1"/>
  <c r="V152" i="5"/>
  <c r="V153" i="5"/>
  <c r="V154" i="5"/>
  <c r="E154" i="5"/>
  <c r="X154" i="5" s="1"/>
  <c r="V155" i="5"/>
  <c r="E155" i="5"/>
  <c r="X155" i="5" s="1"/>
  <c r="V156" i="5"/>
  <c r="E156" i="5"/>
  <c r="X156" i="5" s="1"/>
  <c r="V157" i="5"/>
  <c r="E157" i="5"/>
  <c r="X157" i="5" s="1"/>
  <c r="V158" i="5"/>
  <c r="E158" i="5"/>
  <c r="X158" i="5" s="1"/>
  <c r="V159" i="5"/>
  <c r="E159" i="5"/>
  <c r="X159" i="5" s="1"/>
  <c r="V160" i="5"/>
  <c r="E160" i="5"/>
  <c r="X160" i="5" s="1"/>
  <c r="V161" i="5"/>
  <c r="V162" i="5"/>
  <c r="E162" i="5"/>
  <c r="X162" i="5" s="1"/>
  <c r="V163" i="5"/>
  <c r="E163" i="5"/>
  <c r="X163" i="5" s="1"/>
  <c r="V164" i="5"/>
  <c r="E164" i="5"/>
  <c r="X164" i="5" s="1"/>
  <c r="V165" i="5"/>
  <c r="E165" i="5"/>
  <c r="X165" i="5" s="1"/>
  <c r="V166" i="5"/>
  <c r="E166" i="5"/>
  <c r="X166" i="5" s="1"/>
  <c r="V167" i="5"/>
  <c r="E167" i="5"/>
  <c r="X167" i="5" s="1"/>
  <c r="V168" i="5"/>
  <c r="E168" i="5"/>
  <c r="X168" i="5" s="1"/>
  <c r="V169" i="5"/>
  <c r="V170" i="5"/>
  <c r="V171" i="5"/>
  <c r="E171" i="5"/>
  <c r="X171" i="5" s="1"/>
  <c r="V172" i="5"/>
  <c r="E172" i="5"/>
  <c r="X172" i="5" s="1"/>
  <c r="V173" i="5"/>
  <c r="E173" i="5"/>
  <c r="X173" i="5" s="1"/>
  <c r="V174" i="5"/>
  <c r="E174" i="5"/>
  <c r="X174" i="5" s="1"/>
  <c r="V175" i="5"/>
  <c r="V176" i="5"/>
  <c r="E176" i="5"/>
  <c r="X176" i="5" s="1"/>
  <c r="V177" i="5"/>
  <c r="E177" i="5"/>
  <c r="X177" i="5" s="1"/>
  <c r="V178" i="5"/>
  <c r="E178" i="5"/>
  <c r="X178" i="5" s="1"/>
  <c r="V179" i="5"/>
  <c r="E179" i="5"/>
  <c r="X179" i="5" s="1"/>
  <c r="V180" i="5"/>
  <c r="E180" i="5"/>
  <c r="X180" i="5" s="1"/>
  <c r="V181" i="5"/>
  <c r="V182" i="5"/>
  <c r="V183" i="5"/>
  <c r="E183" i="5"/>
  <c r="X183" i="5" s="1"/>
  <c r="V184" i="5"/>
  <c r="E184" i="5"/>
  <c r="X184" i="5" s="1"/>
  <c r="V185" i="5"/>
  <c r="E185" i="5"/>
  <c r="X185" i="5" s="1"/>
  <c r="V186" i="5"/>
  <c r="E186" i="5"/>
  <c r="X186" i="5" s="1"/>
  <c r="V187" i="5"/>
  <c r="E187" i="5"/>
  <c r="X187" i="5" s="1"/>
  <c r="V188" i="5"/>
  <c r="E188" i="5"/>
  <c r="X188" i="5" s="1"/>
  <c r="V189" i="5"/>
  <c r="V190" i="5"/>
  <c r="V191" i="5"/>
  <c r="V192" i="5"/>
  <c r="E192" i="5"/>
  <c r="X192" i="5" s="1"/>
  <c r="V193" i="5"/>
  <c r="V194" i="5"/>
  <c r="V195" i="5"/>
  <c r="V196" i="5"/>
  <c r="E196" i="5"/>
  <c r="X196" i="5" s="1"/>
  <c r="V197" i="5"/>
  <c r="V198" i="5"/>
  <c r="V199" i="5"/>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10" i="5"/>
  <c r="E210" i="5"/>
  <c r="X210" i="5" s="1"/>
  <c r="V211" i="5"/>
  <c r="E211" i="5"/>
  <c r="X211" i="5" s="1"/>
  <c r="V212" i="5"/>
  <c r="V213" i="5"/>
  <c r="V214" i="5"/>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V258" i="5"/>
  <c r="V259" i="5"/>
  <c r="E259" i="5"/>
  <c r="X259" i="5" s="1"/>
  <c r="V260" i="5"/>
  <c r="E260" i="5"/>
  <c r="X260" i="5" s="1"/>
  <c r="V261" i="5"/>
  <c r="V262" i="5"/>
  <c r="V263" i="5"/>
  <c r="E263" i="5"/>
  <c r="X263" i="5" s="1"/>
  <c r="V264" i="5"/>
  <c r="E264" i="5"/>
  <c r="X264" i="5" s="1"/>
  <c r="V265" i="5"/>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V276" i="5"/>
  <c r="E276" i="5"/>
  <c r="X276" i="5" s="1"/>
  <c r="V277" i="5"/>
  <c r="E277" i="5"/>
  <c r="X277" i="5" s="1"/>
  <c r="V278" i="5"/>
  <c r="E278" i="5"/>
  <c r="X278" i="5" s="1"/>
  <c r="V279" i="5"/>
  <c r="E279" i="5"/>
  <c r="X279" i="5" s="1"/>
  <c r="V280" i="5"/>
  <c r="E280" i="5"/>
  <c r="X280" i="5" s="1"/>
  <c r="V281" i="5"/>
  <c r="V282" i="5"/>
  <c r="E282" i="5"/>
  <c r="X282" i="5" s="1"/>
  <c r="V283" i="5"/>
  <c r="E283" i="5"/>
  <c r="X283" i="5" s="1"/>
  <c r="V284" i="5"/>
  <c r="E284" i="5"/>
  <c r="X284" i="5" s="1"/>
  <c r="V285" i="5"/>
  <c r="E285" i="5"/>
  <c r="X285" i="5" s="1"/>
  <c r="V286" i="5"/>
  <c r="E286" i="5"/>
  <c r="X286" i="5" s="1"/>
  <c r="V287" i="5"/>
  <c r="E287" i="5"/>
  <c r="X287" i="5" s="1"/>
  <c r="V288" i="5"/>
  <c r="E288" i="5"/>
  <c r="X288" i="5" s="1"/>
  <c r="V289" i="5"/>
  <c r="V290" i="5"/>
  <c r="E290" i="5"/>
  <c r="X290" i="5" s="1"/>
  <c r="V291" i="5"/>
  <c r="E291" i="5"/>
  <c r="X291" i="5" s="1"/>
  <c r="V292" i="5"/>
  <c r="E292" i="5"/>
  <c r="X292" i="5" s="1"/>
  <c r="V293" i="5"/>
  <c r="E293" i="5"/>
  <c r="X293" i="5" s="1"/>
  <c r="V294" i="5"/>
  <c r="E294" i="5"/>
  <c r="X294" i="5" s="1"/>
  <c r="V295" i="5"/>
  <c r="E295" i="5"/>
  <c r="X295" i="5" s="1"/>
  <c r="V296" i="5"/>
  <c r="E296" i="5"/>
  <c r="X296" i="5" s="1"/>
  <c r="V297" i="5"/>
  <c r="V298" i="5"/>
  <c r="E298" i="5"/>
  <c r="X298" i="5" s="1"/>
  <c r="V299" i="5"/>
  <c r="E299" i="5"/>
  <c r="X299" i="5" s="1"/>
  <c r="V300" i="5"/>
  <c r="E300" i="5"/>
  <c r="X300" i="5" s="1"/>
  <c r="V301" i="5"/>
  <c r="V302" i="5"/>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V315" i="5"/>
  <c r="V316" i="5"/>
  <c r="E316" i="5"/>
  <c r="X316" i="5" s="1"/>
  <c r="V317" i="5"/>
  <c r="E317" i="5"/>
  <c r="X317" i="5" s="1"/>
  <c r="V318" i="5"/>
  <c r="E318" i="5"/>
  <c r="X318" i="5" s="1"/>
  <c r="V319" i="5"/>
  <c r="E319" i="5"/>
  <c r="X319" i="5" s="1"/>
  <c r="V320" i="5"/>
  <c r="E320" i="5"/>
  <c r="X320" i="5" s="1"/>
  <c r="V321" i="5"/>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V332" i="5"/>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X343" i="5" s="1"/>
  <c r="V344" i="5"/>
  <c r="E344" i="5"/>
  <c r="X344" i="5" s="1"/>
  <c r="V345" i="5"/>
  <c r="E345" i="5"/>
  <c r="X345" i="5" s="1"/>
  <c r="V346" i="5"/>
  <c r="E346" i="5"/>
  <c r="X346" i="5" s="1"/>
  <c r="V347" i="5"/>
  <c r="E347" i="5"/>
  <c r="X347" i="5" s="1"/>
  <c r="V348" i="5"/>
  <c r="E348" i="5"/>
  <c r="X348" i="5" s="1"/>
  <c r="V349" i="5"/>
  <c r="E349" i="5"/>
  <c r="X349" i="5" s="1"/>
  <c r="V350" i="5"/>
  <c r="E350" i="5"/>
  <c r="X350" i="5" s="1"/>
  <c r="V351" i="5"/>
  <c r="V352" i="5"/>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V372" i="5"/>
  <c r="E372" i="5"/>
  <c r="X372" i="5" s="1"/>
  <c r="V373" i="5"/>
  <c r="E373" i="5"/>
  <c r="X373" i="5" s="1"/>
  <c r="V374" i="5"/>
  <c r="E374" i="5"/>
  <c r="X374" i="5" s="1"/>
  <c r="V375" i="5"/>
  <c r="E375" i="5"/>
  <c r="X375" i="5" s="1"/>
  <c r="V376" i="5"/>
  <c r="E376" i="5"/>
  <c r="X376" i="5" s="1"/>
  <c r="V377" i="5"/>
  <c r="V378" i="5"/>
  <c r="E378" i="5"/>
  <c r="X378" i="5" s="1"/>
  <c r="V379" i="5"/>
  <c r="V380" i="5"/>
  <c r="E380" i="5"/>
  <c r="X380" i="5" s="1"/>
  <c r="V381" i="5"/>
  <c r="E381" i="5"/>
  <c r="X381" i="5" s="1"/>
  <c r="V382" i="5"/>
  <c r="E382" i="5"/>
  <c r="X382" i="5" s="1"/>
  <c r="V383" i="5"/>
  <c r="V384" i="5"/>
  <c r="V385" i="5"/>
  <c r="E385" i="5"/>
  <c r="X385" i="5" s="1"/>
  <c r="V386" i="5"/>
  <c r="E386" i="5"/>
  <c r="X386" i="5" s="1"/>
  <c r="V387" i="5"/>
  <c r="E387" i="5"/>
  <c r="X387" i="5" s="1"/>
  <c r="V388" i="5"/>
  <c r="V389" i="5"/>
  <c r="V390" i="5"/>
  <c r="E390" i="5"/>
  <c r="X390" i="5" s="1"/>
  <c r="V391" i="5"/>
  <c r="E391" i="5"/>
  <c r="X391" i="5" s="1"/>
  <c r="V392" i="5"/>
  <c r="V393" i="5"/>
  <c r="V394" i="5"/>
  <c r="E394" i="5"/>
  <c r="X394" i="5" s="1"/>
  <c r="V395" i="5"/>
  <c r="E395" i="5"/>
  <c r="X395" i="5" s="1"/>
  <c r="V396" i="5"/>
  <c r="E396" i="5"/>
  <c r="X396" i="5" s="1"/>
  <c r="V397" i="5"/>
  <c r="E397" i="5"/>
  <c r="X397" i="5" s="1"/>
  <c r="V398" i="5"/>
  <c r="E398" i="5"/>
  <c r="X398" i="5" s="1"/>
  <c r="V399" i="5"/>
  <c r="V400" i="5"/>
  <c r="E400" i="5"/>
  <c r="X400" i="5" s="1"/>
  <c r="V401" i="5"/>
  <c r="E401" i="5"/>
  <c r="X401" i="5" s="1"/>
  <c r="V402" i="5"/>
  <c r="E402" i="5"/>
  <c r="X402" i="5" s="1"/>
  <c r="V403" i="5"/>
  <c r="E403" i="5"/>
  <c r="X403" i="5" s="1"/>
  <c r="V404" i="5"/>
  <c r="E404" i="5"/>
  <c r="X404" i="5" s="1"/>
  <c r="V405" i="5"/>
  <c r="E405" i="5"/>
  <c r="X405" i="5" s="1"/>
  <c r="V406" i="5"/>
  <c r="E406" i="5"/>
  <c r="X406" i="5" s="1"/>
  <c r="V407" i="5"/>
  <c r="V408" i="5"/>
  <c r="E408" i="5"/>
  <c r="X408" i="5" s="1"/>
  <c r="V409" i="5"/>
  <c r="E409" i="5"/>
  <c r="X409" i="5" s="1"/>
  <c r="V410" i="5"/>
  <c r="E410" i="5"/>
  <c r="X410" i="5" s="1"/>
  <c r="V411" i="5"/>
  <c r="E411" i="5"/>
  <c r="X411" i="5" s="1"/>
  <c r="V412" i="5"/>
  <c r="E412" i="5"/>
  <c r="X412" i="5" s="1"/>
  <c r="V413" i="5"/>
  <c r="E413" i="5"/>
  <c r="X413" i="5" s="1"/>
  <c r="V414" i="5"/>
  <c r="V415" i="5"/>
  <c r="V416" i="5"/>
  <c r="V417" i="5"/>
  <c r="E417" i="5"/>
  <c r="X417" i="5" s="1"/>
  <c r="V418" i="5"/>
  <c r="E418" i="5"/>
  <c r="X418" i="5" s="1"/>
  <c r="V419" i="5"/>
  <c r="E419" i="5"/>
  <c r="X419" i="5" s="1"/>
  <c r="V420" i="5"/>
  <c r="E420" i="5"/>
  <c r="X420" i="5" s="1"/>
  <c r="V421" i="5"/>
  <c r="V422" i="5"/>
  <c r="V423" i="5"/>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V460" i="5"/>
  <c r="E460" i="5"/>
  <c r="X460" i="5" s="1"/>
  <c r="V461" i="5"/>
  <c r="V462" i="5"/>
  <c r="E462" i="5"/>
  <c r="X462" i="5" s="1"/>
  <c r="V463" i="5"/>
  <c r="V464" i="5"/>
  <c r="E464" i="5"/>
  <c r="X464" i="5" s="1"/>
  <c r="V465" i="5"/>
  <c r="E465" i="5"/>
  <c r="X465" i="5" s="1"/>
  <c r="V466" i="5"/>
  <c r="E466" i="5"/>
  <c r="X466" i="5" s="1"/>
  <c r="V467" i="5"/>
  <c r="E467" i="5"/>
  <c r="X467" i="5" s="1"/>
  <c r="V468" i="5"/>
  <c r="E468" i="5"/>
  <c r="X468" i="5" s="1"/>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s="1"/>
  <c r="V497" i="5"/>
  <c r="E497" i="5"/>
  <c r="X497" i="5" s="1"/>
  <c r="V498" i="5"/>
  <c r="E498" i="5"/>
  <c r="X498" i="5" s="1"/>
  <c r="V499" i="5"/>
  <c r="V500" i="5"/>
  <c r="V501" i="5"/>
  <c r="E501" i="5"/>
  <c r="X501" i="5" s="1"/>
  <c r="V502" i="5"/>
  <c r="E502" i="5"/>
  <c r="X502" i="5" s="1"/>
  <c r="V503" i="5"/>
  <c r="V504" i="5"/>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V516" i="5"/>
  <c r="V517" i="5"/>
  <c r="E517" i="5"/>
  <c r="X517" i="5" s="1"/>
  <c r="V518" i="5"/>
  <c r="E518" i="5"/>
  <c r="X518" i="5" s="1"/>
  <c r="V519" i="5"/>
  <c r="E519" i="5"/>
  <c r="X519" i="5" s="1"/>
  <c r="V520" i="5"/>
  <c r="V521" i="5"/>
  <c r="E521" i="5"/>
  <c r="X521" i="5" s="1"/>
  <c r="V522" i="5"/>
  <c r="E522" i="5"/>
  <c r="X522" i="5" s="1"/>
  <c r="V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V548" i="5"/>
  <c r="V549" i="5"/>
  <c r="E549" i="5"/>
  <c r="X549" i="5" s="1"/>
  <c r="V550" i="5"/>
  <c r="V551" i="5"/>
  <c r="V552" i="5"/>
  <c r="V553" i="5"/>
  <c r="E553" i="5"/>
  <c r="X553" i="5" s="1"/>
  <c r="V554" i="5"/>
  <c r="E554" i="5"/>
  <c r="X554" i="5" s="1"/>
  <c r="V555" i="5"/>
  <c r="E555" i="5"/>
  <c r="X555" i="5" s="1"/>
  <c r="V556" i="5"/>
  <c r="V557" i="5"/>
  <c r="E557" i="5"/>
  <c r="X557" i="5" s="1"/>
  <c r="V558" i="5"/>
  <c r="V559" i="5"/>
  <c r="V560" i="5"/>
  <c r="V561" i="5"/>
  <c r="E561" i="5"/>
  <c r="X561" i="5" s="1"/>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s="1"/>
  <c r="V578" i="5"/>
  <c r="E578" i="5"/>
  <c r="X578" i="5" s="1"/>
  <c r="V579" i="5"/>
  <c r="E579" i="5"/>
  <c r="X579" i="5" s="1"/>
  <c r="V580" i="5"/>
  <c r="E580" i="5"/>
  <c r="X580" i="5" s="1"/>
  <c r="V581" i="5"/>
  <c r="E581" i="5"/>
  <c r="X581" i="5" s="1"/>
  <c r="V582" i="5"/>
  <c r="V583" i="5"/>
  <c r="E583" i="5"/>
  <c r="X583" i="5" s="1"/>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s="1"/>
  <c r="V598" i="5"/>
  <c r="V599" i="5"/>
  <c r="E599" i="5"/>
  <c r="X599" i="5" s="1"/>
  <c r="V600" i="5"/>
  <c r="V601" i="5"/>
  <c r="E601" i="5"/>
  <c r="X601" i="5" s="1"/>
  <c r="V602" i="5"/>
  <c r="E602" i="5"/>
  <c r="X602" i="5" s="1"/>
  <c r="V603" i="5"/>
  <c r="E603" i="5"/>
  <c r="X603" i="5" s="1"/>
  <c r="V604" i="5"/>
  <c r="V605" i="5"/>
  <c r="E605" i="5"/>
  <c r="X605" i="5" s="1"/>
  <c r="V606" i="5"/>
  <c r="V607" i="5"/>
  <c r="E607" i="5"/>
  <c r="X607" i="5" s="1"/>
  <c r="V608" i="5"/>
  <c r="E608" i="5"/>
  <c r="X608" i="5" s="1"/>
  <c r="V609" i="5"/>
  <c r="E609" i="5"/>
  <c r="X609" i="5" s="1"/>
  <c r="V610" i="5"/>
  <c r="V611" i="5"/>
  <c r="E611" i="5"/>
  <c r="X611" i="5" s="1"/>
  <c r="V612" i="5"/>
  <c r="V613" i="5"/>
  <c r="E613" i="5"/>
  <c r="X613" i="5" s="1"/>
  <c r="V614" i="5"/>
  <c r="V615" i="5"/>
  <c r="E615" i="5"/>
  <c r="X615" i="5" s="1"/>
  <c r="V616" i="5"/>
  <c r="V617" i="5"/>
  <c r="V618" i="5"/>
  <c r="V619" i="5"/>
  <c r="E619" i="5"/>
  <c r="X619" i="5" s="1"/>
  <c r="V620" i="5"/>
  <c r="V621" i="5"/>
  <c r="E621" i="5"/>
  <c r="X621" i="5" s="1"/>
  <c r="V622" i="5"/>
  <c r="V623" i="5"/>
  <c r="E623" i="5"/>
  <c r="X623" i="5" s="1"/>
  <c r="V624" i="5"/>
  <c r="V625" i="5"/>
  <c r="E625" i="5"/>
  <c r="X625" i="5" s="1"/>
  <c r="V626" i="5"/>
  <c r="V627" i="5"/>
  <c r="E627" i="5"/>
  <c r="X627" i="5" s="1"/>
  <c r="V628" i="5"/>
  <c r="V629" i="5"/>
  <c r="V630" i="5"/>
  <c r="V631" i="5"/>
  <c r="E631" i="5"/>
  <c r="X631" i="5" s="1"/>
  <c r="V632" i="5"/>
  <c r="V633" i="5"/>
  <c r="E633" i="5"/>
  <c r="X633" i="5" s="1"/>
  <c r="V634" i="5"/>
  <c r="E634" i="5"/>
  <c r="X634" i="5" s="1"/>
  <c r="V635" i="5"/>
  <c r="E635" i="5"/>
  <c r="X635" i="5" s="1"/>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s="1"/>
  <c r="V654" i="5"/>
  <c r="V655" i="5"/>
  <c r="E655" i="5"/>
  <c r="X655" i="5" s="1"/>
  <c r="V656" i="5"/>
  <c r="V657" i="5"/>
  <c r="E657" i="5"/>
  <c r="X657" i="5" s="1"/>
  <c r="V658" i="5"/>
  <c r="V659" i="5"/>
  <c r="E659" i="5"/>
  <c r="X659" i="5" s="1"/>
  <c r="V660" i="5"/>
  <c r="V661" i="5"/>
  <c r="V662" i="5"/>
  <c r="V663" i="5"/>
  <c r="E663" i="5"/>
  <c r="X663" i="5" s="1"/>
  <c r="V664" i="5"/>
  <c r="V665" i="5"/>
  <c r="E665" i="5"/>
  <c r="X665" i="5" s="1"/>
  <c r="V666" i="5"/>
  <c r="V667" i="5"/>
  <c r="E667" i="5"/>
  <c r="X667" i="5" s="1"/>
  <c r="V668" i="5"/>
  <c r="V669" i="5"/>
  <c r="E669" i="5"/>
  <c r="X669" i="5" s="1"/>
  <c r="V670" i="5"/>
  <c r="E670" i="5"/>
  <c r="X670" i="5" s="1"/>
  <c r="V671" i="5"/>
  <c r="E671" i="5"/>
  <c r="X671" i="5" s="1"/>
  <c r="V672" i="5"/>
  <c r="V673" i="5"/>
  <c r="E673" i="5"/>
  <c r="X673" i="5" s="1"/>
  <c r="V674" i="5"/>
  <c r="V675" i="5"/>
  <c r="E675" i="5"/>
  <c r="X675" i="5" s="1"/>
  <c r="V676" i="5"/>
  <c r="V677" i="5"/>
  <c r="E677" i="5"/>
  <c r="X677" i="5" s="1"/>
  <c r="V678" i="5"/>
  <c r="V679" i="5"/>
  <c r="E679" i="5"/>
  <c r="X679" i="5" s="1"/>
  <c r="V680" i="5"/>
  <c r="V681" i="5"/>
  <c r="V682" i="5"/>
  <c r="V683" i="5"/>
  <c r="V684" i="5"/>
  <c r="E684" i="5"/>
  <c r="X684" i="5" s="1"/>
  <c r="V685" i="5"/>
  <c r="V686" i="5"/>
  <c r="V687" i="5"/>
  <c r="E687" i="5"/>
  <c r="X687" i="5" s="1"/>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s="1"/>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s="1"/>
  <c r="V848" i="5"/>
  <c r="V849" i="5"/>
  <c r="V850" i="5"/>
  <c r="V851" i="5"/>
  <c r="V852" i="5"/>
  <c r="V853" i="5"/>
  <c r="E853" i="5"/>
  <c r="X853" i="5" s="1"/>
  <c r="V854" i="5"/>
  <c r="E854" i="5"/>
  <c r="X854" i="5" s="1"/>
  <c r="V855" i="5"/>
  <c r="V856" i="5"/>
  <c r="V857" i="5"/>
  <c r="V858" i="5"/>
  <c r="E858" i="5"/>
  <c r="X858" i="5" s="1"/>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s="1"/>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s="1"/>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s="1"/>
  <c r="V928" i="5"/>
  <c r="E928" i="5"/>
  <c r="X928" i="5" s="1"/>
  <c r="V929" i="5"/>
  <c r="V930" i="5"/>
  <c r="E930" i="5"/>
  <c r="X930" i="5" s="1"/>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s="1"/>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s="1"/>
  <c r="V980" i="5"/>
  <c r="E980" i="5"/>
  <c r="X980" i="5" s="1"/>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s="1"/>
  <c r="V1009" i="5"/>
  <c r="V1010" i="5"/>
  <c r="V1011" i="5"/>
  <c r="V1012" i="5"/>
  <c r="E1012" i="5"/>
  <c r="X1012" i="5" s="1"/>
  <c r="V1013" i="5"/>
  <c r="V1014" i="5"/>
  <c r="V1015" i="5"/>
  <c r="E1015" i="5"/>
  <c r="X1015" i="5" s="1"/>
  <c r="G9" i="5"/>
  <c r="G10"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s="1"/>
  <c r="D11" i="6" s="1"/>
  <c r="G10" i="6"/>
  <c r="H10" i="6" s="1"/>
  <c r="D10" i="6" s="1"/>
  <c r="G9" i="6"/>
  <c r="H9" i="6"/>
  <c r="D9" i="6" s="1"/>
  <c r="B8" i="6"/>
  <c r="G8" i="6"/>
  <c r="H8" i="6" s="1"/>
  <c r="B7" i="6"/>
  <c r="G7" i="6"/>
  <c r="H7" i="6" s="1"/>
  <c r="D7" i="6" s="1"/>
  <c r="B6" i="6"/>
  <c r="G6" i="6"/>
  <c r="B5" i="6"/>
  <c r="F6" i="6"/>
  <c r="H6" i="6"/>
  <c r="B4" i="6"/>
  <c r="G4" i="6"/>
  <c r="H4" i="6" s="1"/>
  <c r="D4" i="6" s="1"/>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G15" i="6"/>
  <c r="H15" i="6"/>
  <c r="B20" i="6"/>
  <c r="F25" i="6"/>
  <c r="B21" i="6"/>
  <c r="B51" i="6"/>
  <c r="G51" i="6"/>
  <c r="G16" i="6"/>
  <c r="H16" i="6"/>
  <c r="B19" i="6"/>
  <c r="A38" i="2"/>
  <c r="J4" i="5"/>
  <c r="B41" i="4"/>
  <c r="B71" i="4" s="1"/>
  <c r="A52" i="6" s="1"/>
  <c r="A55" i="2"/>
  <c r="A73" i="2"/>
  <c r="B9" i="3"/>
  <c r="A3" i="2"/>
  <c r="A20" i="2"/>
  <c r="B17" i="3"/>
  <c r="B29" i="4"/>
  <c r="A17" i="6" s="1"/>
  <c r="B25" i="3"/>
  <c r="C20" i="3"/>
  <c r="A75" i="2"/>
  <c r="C25" i="3"/>
  <c r="N4" i="5"/>
  <c r="A43" i="2"/>
  <c r="C3" i="3"/>
  <c r="C19" i="3"/>
  <c r="B31" i="4"/>
  <c r="A18" i="6" s="1"/>
  <c r="P4" i="5"/>
  <c r="A45" i="2"/>
  <c r="C4" i="3"/>
  <c r="B26" i="4"/>
  <c r="A12" i="2"/>
  <c r="A29" i="2"/>
  <c r="A46" i="2"/>
  <c r="A63" i="2"/>
  <c r="B5" i="3"/>
  <c r="B13" i="3"/>
  <c r="B21" i="3"/>
  <c r="B29" i="3"/>
  <c r="B9" i="4"/>
  <c r="A5" i="6" s="1"/>
  <c r="B39" i="4"/>
  <c r="G3" i="5"/>
  <c r="B19" i="4"/>
  <c r="H74" i="4"/>
  <c r="A11" i="2"/>
  <c r="A28" i="2"/>
  <c r="A62" i="2"/>
  <c r="C12" i="3"/>
  <c r="C28" i="3"/>
  <c r="B7" i="4"/>
  <c r="B87" i="4"/>
  <c r="A62" i="6" s="1"/>
  <c r="J2" i="5"/>
  <c r="A13" i="2"/>
  <c r="A30" i="2"/>
  <c r="A48" i="2"/>
  <c r="A64" i="2"/>
  <c r="C5" i="3"/>
  <c r="C13" i="3"/>
  <c r="C21" i="3"/>
  <c r="C29" i="3"/>
  <c r="B67" i="4"/>
  <c r="A48" i="6" s="1"/>
  <c r="B73" i="4"/>
  <c r="B4" i="5"/>
  <c r="B2006" i="7"/>
  <c r="A21" i="2"/>
  <c r="A39" i="2"/>
  <c r="C17" i="3"/>
  <c r="B55" i="4"/>
  <c r="A38" i="6" s="1"/>
  <c r="A4" i="2"/>
  <c r="A56" i="2"/>
  <c r="C9" i="3"/>
  <c r="B4" i="4"/>
  <c r="B24" i="4"/>
  <c r="B79" i="4"/>
  <c r="A57" i="6" s="1"/>
  <c r="A9" i="2"/>
  <c r="A26" i="2"/>
  <c r="A60" i="2"/>
  <c r="C11" i="3"/>
  <c r="C27" i="3"/>
  <c r="D25" i="4"/>
  <c r="B83" i="4"/>
  <c r="A59" i="6" s="1"/>
  <c r="A17" i="2"/>
  <c r="A34" i="2"/>
  <c r="A52" i="2"/>
  <c r="A70" i="2"/>
  <c r="C7" i="3"/>
  <c r="C15" i="3"/>
  <c r="C23" i="3"/>
  <c r="C31" i="3"/>
  <c r="B15" i="4"/>
  <c r="A7" i="6" s="1"/>
  <c r="B28" i="4"/>
  <c r="B34" i="4" s="1"/>
  <c r="A21" i="6" s="1"/>
  <c r="B40" i="4"/>
  <c r="F4" i="5"/>
  <c r="A2" i="2"/>
  <c r="A19" i="2"/>
  <c r="A37" i="2"/>
  <c r="A54" i="2"/>
  <c r="A72" i="2"/>
  <c r="C8" i="3"/>
  <c r="C16" i="3"/>
  <c r="C24" i="3"/>
  <c r="D2" i="4"/>
  <c r="B17" i="4"/>
  <c r="A9" i="6" s="1"/>
  <c r="H4" i="5"/>
  <c r="J14" i="6"/>
  <c r="I14" i="6"/>
  <c r="C14" i="6" s="1"/>
  <c r="J15" i="6"/>
  <c r="J16" i="6"/>
  <c r="J17" i="6"/>
  <c r="I17" i="6"/>
  <c r="C17" i="6" s="1"/>
  <c r="J25" i="6"/>
  <c r="B25" i="6"/>
  <c r="G25" i="6"/>
  <c r="H25" i="6"/>
  <c r="I25" i="6"/>
  <c r="C25" i="6" s="1"/>
  <c r="I26" i="6"/>
  <c r="C26" i="6" s="1"/>
  <c r="J37" i="6"/>
  <c r="F37" i="6"/>
  <c r="B37" i="6"/>
  <c r="G37" i="6"/>
  <c r="H37" i="6"/>
  <c r="I37" i="6"/>
  <c r="C37" i="6" s="1"/>
  <c r="J45" i="6"/>
  <c r="F45" i="6"/>
  <c r="B45" i="6"/>
  <c r="G45" i="6"/>
  <c r="H45" i="6"/>
  <c r="I45" i="6"/>
  <c r="C45" i="6" s="1"/>
  <c r="I46" i="6"/>
  <c r="C46" i="6" s="1"/>
  <c r="I54" i="6"/>
  <c r="C54" i="6" s="1"/>
  <c r="J63" i="6"/>
  <c r="F24" i="6"/>
  <c r="F26" i="6"/>
  <c r="F54" i="6"/>
  <c r="F63" i="6"/>
  <c r="H63" i="6"/>
  <c r="I63" i="6"/>
  <c r="C63" i="6" s="1"/>
  <c r="J64" i="6"/>
  <c r="J66" i="6"/>
  <c r="I67" i="6"/>
  <c r="A1" i="8"/>
  <c r="I19" i="6"/>
  <c r="C19" i="6" s="1"/>
  <c r="J26" i="6"/>
  <c r="B26" i="6"/>
  <c r="G26" i="6"/>
  <c r="H26" i="6"/>
  <c r="I27" i="6"/>
  <c r="C27" i="6" s="1"/>
  <c r="I39" i="6"/>
  <c r="C39" i="6" s="1"/>
  <c r="J46" i="6"/>
  <c r="F46" i="6"/>
  <c r="B46" i="6"/>
  <c r="G46" i="6"/>
  <c r="H46" i="6"/>
  <c r="I47" i="6"/>
  <c r="C47" i="6" s="1"/>
  <c r="J54" i="6"/>
  <c r="H54" i="6"/>
  <c r="I55" i="6"/>
  <c r="C55" i="6" s="1"/>
  <c r="I56" i="6"/>
  <c r="C56" i="6" s="1"/>
  <c r="F55" i="6"/>
  <c r="F56" i="6"/>
  <c r="H56" i="6"/>
  <c r="J56" i="6"/>
  <c r="L65" i="6"/>
  <c r="J67" i="6"/>
  <c r="I68" i="6"/>
  <c r="I69" i="6"/>
  <c r="A4" i="8"/>
  <c r="A23" i="2"/>
  <c r="A40" i="2"/>
  <c r="A49" i="2"/>
  <c r="A65" i="2"/>
  <c r="B2" i="3"/>
  <c r="B6" i="3"/>
  <c r="B10" i="3"/>
  <c r="B14" i="3"/>
  <c r="B22" i="3"/>
  <c r="B26" i="3"/>
  <c r="B30" i="3"/>
  <c r="I4" i="4"/>
  <c r="B12" i="4"/>
  <c r="B20" i="4"/>
  <c r="A11" i="6" s="1"/>
  <c r="B45" i="4"/>
  <c r="A30" i="6" s="1"/>
  <c r="I74" i="4"/>
  <c r="B89" i="4"/>
  <c r="A63" i="6" s="1"/>
  <c r="K4" i="5"/>
  <c r="A15" i="2"/>
  <c r="A32" i="2"/>
  <c r="A50" i="2"/>
  <c r="A66" i="2"/>
  <c r="C6" i="3"/>
  <c r="C14" i="3"/>
  <c r="C22" i="3"/>
  <c r="C30" i="3"/>
  <c r="B27" i="4"/>
  <c r="B43" i="4"/>
  <c r="A28" i="6" s="1"/>
  <c r="A3" i="6"/>
  <c r="J19" i="6"/>
  <c r="G19" i="6"/>
  <c r="H19" i="6"/>
  <c r="I20" i="6"/>
  <c r="C20" i="6" s="1"/>
  <c r="J27" i="6"/>
  <c r="B27" i="6"/>
  <c r="G27" i="6"/>
  <c r="H27" i="6"/>
  <c r="I29" i="6"/>
  <c r="C29" i="6" s="1"/>
  <c r="I30" i="6"/>
  <c r="C30" i="6" s="1"/>
  <c r="I31" i="6"/>
  <c r="C31" i="6" s="1"/>
  <c r="I32" i="6"/>
  <c r="C32" i="6" s="1"/>
  <c r="J39" i="6"/>
  <c r="F39" i="6"/>
  <c r="B39" i="6"/>
  <c r="G39" i="6"/>
  <c r="H39" i="6"/>
  <c r="I40" i="6"/>
  <c r="C40" i="6" s="1"/>
  <c r="J47" i="6"/>
  <c r="F47" i="6"/>
  <c r="B47" i="6"/>
  <c r="G47" i="6"/>
  <c r="H47" i="6"/>
  <c r="J55" i="6"/>
  <c r="H55" i="6"/>
  <c r="I57" i="6"/>
  <c r="C57" i="6" s="1"/>
  <c r="L66" i="6"/>
  <c r="J68" i="6"/>
  <c r="B4" i="8"/>
  <c r="A6" i="2"/>
  <c r="A14" i="2"/>
  <c r="A31" i="2"/>
  <c r="A57" i="2"/>
  <c r="B18" i="3"/>
  <c r="A7" i="2"/>
  <c r="A24" i="2"/>
  <c r="A41" i="2"/>
  <c r="A58" i="2"/>
  <c r="C2" i="3"/>
  <c r="C10" i="3"/>
  <c r="C18" i="3"/>
  <c r="C26" i="3"/>
  <c r="B13" i="4"/>
  <c r="B21" i="4"/>
  <c r="B38" i="4"/>
  <c r="B56" i="4" s="1"/>
  <c r="A39" i="6" s="1"/>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M4" i="5"/>
  <c r="B3" i="6"/>
  <c r="J20" i="6"/>
  <c r="G20" i="6"/>
  <c r="H20" i="6"/>
  <c r="I21" i="6"/>
  <c r="C21" i="6" s="1"/>
  <c r="J29" i="6"/>
  <c r="F29" i="6"/>
  <c r="B29" i="6"/>
  <c r="G29" i="6"/>
  <c r="H29" i="6"/>
  <c r="J30" i="6"/>
  <c r="F30" i="6"/>
  <c r="B30" i="6"/>
  <c r="G30" i="6"/>
  <c r="H30" i="6"/>
  <c r="J31" i="6"/>
  <c r="F31" i="6"/>
  <c r="B31" i="6"/>
  <c r="G31" i="6"/>
  <c r="H31" i="6"/>
  <c r="J32" i="6"/>
  <c r="F32" i="6"/>
  <c r="B32" i="6"/>
  <c r="G32" i="6"/>
  <c r="H32" i="6"/>
  <c r="J40" i="6"/>
  <c r="F40" i="6"/>
  <c r="B40" i="6"/>
  <c r="G40" i="6"/>
  <c r="H40" i="6"/>
  <c r="I41" i="6"/>
  <c r="C41" i="6" s="1"/>
  <c r="I49" i="6"/>
  <c r="C49" i="6" s="1"/>
  <c r="J57" i="6"/>
  <c r="F57" i="6"/>
  <c r="H57" i="6"/>
  <c r="I58" i="6"/>
  <c r="C58" i="6" s="1"/>
  <c r="L67" i="6"/>
  <c r="A1" i="7"/>
  <c r="D4" i="8"/>
  <c r="C3" i="6"/>
  <c r="I4" i="6"/>
  <c r="C4" i="6" s="1"/>
  <c r="I5" i="6"/>
  <c r="C5" i="6" s="1"/>
  <c r="J21" i="6"/>
  <c r="G21" i="6"/>
  <c r="H21" i="6"/>
  <c r="I22" i="6"/>
  <c r="I34" i="6"/>
  <c r="C34" i="6" s="1"/>
  <c r="J41" i="6"/>
  <c r="F41" i="6"/>
  <c r="B41" i="6"/>
  <c r="G41" i="6"/>
  <c r="H41" i="6"/>
  <c r="I42" i="6"/>
  <c r="C42" i="6" s="1"/>
  <c r="J49" i="6"/>
  <c r="F49" i="6"/>
  <c r="B49" i="6"/>
  <c r="G49" i="6"/>
  <c r="H49" i="6"/>
  <c r="I50" i="6"/>
  <c r="C50" i="6" s="1"/>
  <c r="J58" i="6"/>
  <c r="F58" i="6"/>
  <c r="H58" i="6"/>
  <c r="I59" i="6"/>
  <c r="C59" i="6" s="1"/>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J5" i="6"/>
  <c r="I6" i="6"/>
  <c r="C6" i="6" s="1"/>
  <c r="I7" i="6"/>
  <c r="I8" i="6"/>
  <c r="I9" i="6"/>
  <c r="C9" i="6" s="1"/>
  <c r="I10" i="6"/>
  <c r="I11" i="6"/>
  <c r="I12" i="6"/>
  <c r="C12" i="6" s="1"/>
  <c r="J22" i="6"/>
  <c r="G22" i="6"/>
  <c r="H22" i="6"/>
  <c r="C22" i="6"/>
  <c r="J34" i="6"/>
  <c r="F34" i="6"/>
  <c r="B34" i="6"/>
  <c r="G34" i="6"/>
  <c r="H34" i="6"/>
  <c r="I35" i="6"/>
  <c r="C35" i="6" s="1"/>
  <c r="J42" i="6"/>
  <c r="F42" i="6"/>
  <c r="B42" i="6"/>
  <c r="G42" i="6"/>
  <c r="H42" i="6"/>
  <c r="J50" i="6"/>
  <c r="F50" i="6"/>
  <c r="B50" i="6"/>
  <c r="G50" i="6"/>
  <c r="H50" i="6"/>
  <c r="I51" i="6"/>
  <c r="C51" i="6" s="1"/>
  <c r="J59" i="6"/>
  <c r="F59" i="6"/>
  <c r="H59" i="6"/>
  <c r="I60" i="6"/>
  <c r="C60" i="6" s="1"/>
  <c r="C5" i="7"/>
  <c r="D1" i="6"/>
  <c r="J6" i="6"/>
  <c r="J7" i="6"/>
  <c r="J8" i="6"/>
  <c r="J9" i="6"/>
  <c r="J10" i="6"/>
  <c r="J11" i="6"/>
  <c r="J12" i="6"/>
  <c r="I24" i="6"/>
  <c r="C24" i="6" s="1"/>
  <c r="J35" i="6"/>
  <c r="F35" i="6"/>
  <c r="B35" i="6"/>
  <c r="G35" i="6"/>
  <c r="H35" i="6"/>
  <c r="I36" i="6"/>
  <c r="C36" i="6" s="1"/>
  <c r="I44" i="6"/>
  <c r="C44" i="6" s="1"/>
  <c r="J51" i="6"/>
  <c r="F51" i="6"/>
  <c r="H51" i="6"/>
  <c r="I52" i="6"/>
  <c r="C52" i="6" s="1"/>
  <c r="J60" i="6"/>
  <c r="F60" i="6"/>
  <c r="H60" i="6"/>
  <c r="I62" i="6"/>
  <c r="C62" i="6" s="1"/>
  <c r="I65" i="6"/>
  <c r="C65" i="6" s="1"/>
  <c r="F5" i="7"/>
  <c r="B10" i="4"/>
  <c r="A6" i="6" s="1"/>
  <c r="B18" i="4"/>
  <c r="A10" i="6" s="1"/>
  <c r="G25" i="4"/>
  <c r="G31" i="4" s="1"/>
  <c r="B44" i="4"/>
  <c r="A29" i="6" s="1"/>
  <c r="B49" i="4"/>
  <c r="A33" i="6" s="1"/>
  <c r="B85" i="4"/>
  <c r="A60" i="6" s="1"/>
  <c r="A4" i="5"/>
  <c r="I4" i="5"/>
  <c r="I15" i="6"/>
  <c r="C15" i="6" s="1"/>
  <c r="I16" i="6"/>
  <c r="C16" i="6" s="1"/>
  <c r="J24" i="6"/>
  <c r="B24" i="6"/>
  <c r="G24" i="6"/>
  <c r="H24" i="6"/>
  <c r="J36" i="6"/>
  <c r="F36" i="6"/>
  <c r="B36" i="6"/>
  <c r="G36" i="6"/>
  <c r="H36" i="6"/>
  <c r="J44" i="6"/>
  <c r="F44" i="6"/>
  <c r="B44" i="6"/>
  <c r="G44" i="6"/>
  <c r="H44" i="6"/>
  <c r="J52" i="6"/>
  <c r="F52" i="6"/>
  <c r="B52" i="6"/>
  <c r="G52" i="6"/>
  <c r="H52" i="6"/>
  <c r="J62" i="6"/>
  <c r="F62" i="6"/>
  <c r="H62" i="6"/>
  <c r="I64" i="6"/>
  <c r="J65" i="6"/>
  <c r="I66" i="6"/>
  <c r="C66" i="6" s="1"/>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B53" i="4"/>
  <c r="A37" i="6" s="1"/>
  <c r="B65" i="4"/>
  <c r="A47" i="6" s="1"/>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s="1"/>
  <c r="B52" i="4"/>
  <c r="A36" i="6" s="1"/>
  <c r="B58" i="4"/>
  <c r="A41" i="6" s="1"/>
  <c r="B64" i="4"/>
  <c r="A46" i="6" s="1"/>
  <c r="A14" i="6"/>
  <c r="B32" i="4"/>
  <c r="A19" i="6" s="1"/>
  <c r="D15" i="6"/>
  <c r="K66" i="6"/>
  <c r="H984" i="5"/>
  <c r="F984" i="5"/>
  <c r="R984" i="5"/>
  <c r="J984" i="5"/>
  <c r="I984"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I27" i="5"/>
  <c r="E27" i="5"/>
  <c r="X27" i="5" s="1"/>
  <c r="F43" i="5"/>
  <c r="E43" i="5"/>
  <c r="X43" i="5" s="1"/>
  <c r="H87" i="5"/>
  <c r="E87" i="5"/>
  <c r="X87" i="5" s="1"/>
  <c r="F103" i="5"/>
  <c r="E103" i="5"/>
  <c r="X103" i="5" s="1"/>
  <c r="I175" i="5"/>
  <c r="E175" i="5"/>
  <c r="X175" i="5" s="1"/>
  <c r="I19" i="5"/>
  <c r="E19" i="5"/>
  <c r="X19" i="5" s="1"/>
  <c r="H115" i="5"/>
  <c r="E115" i="5"/>
  <c r="X115" i="5" s="1"/>
  <c r="AB83" i="5"/>
  <c r="H814" i="5"/>
  <c r="E814" i="5"/>
  <c r="X814" i="5" s="1"/>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s="1"/>
  <c r="R265" i="5"/>
  <c r="E265" i="5"/>
  <c r="X265" i="5" s="1"/>
  <c r="I314" i="5"/>
  <c r="E314" i="5"/>
  <c r="X314" i="5" s="1"/>
  <c r="AB95" i="5"/>
  <c r="AB464" i="5"/>
  <c r="AB837" i="5"/>
  <c r="AB874" i="5"/>
  <c r="AB966" i="5"/>
  <c r="I297" i="5"/>
  <c r="E297" i="5"/>
  <c r="X297" i="5" s="1"/>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H7" i="5"/>
  <c r="X7" i="5"/>
  <c r="I7" i="5"/>
  <c r="R8" i="5"/>
  <c r="I8" i="5"/>
  <c r="G8" i="5"/>
  <c r="H8" i="5"/>
  <c r="X8" i="5"/>
  <c r="V209" i="5"/>
  <c r="G209" i="5"/>
  <c r="R379" i="5"/>
  <c r="E379" i="5"/>
  <c r="X379" i="5" s="1"/>
  <c r="H423" i="5"/>
  <c r="E423" i="5"/>
  <c r="X423" i="5" s="1"/>
  <c r="X30" i="5"/>
  <c r="X56" i="5"/>
  <c r="X60" i="5"/>
  <c r="X80" i="5"/>
  <c r="X36" i="5"/>
  <c r="X40" i="5"/>
  <c r="X52" i="5"/>
  <c r="X72" i="5"/>
  <c r="X84"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F69" i="6"/>
  <c r="C69" i="6" s="1"/>
  <c r="G6" i="5"/>
  <c r="R6" i="5"/>
  <c r="I6" i="5"/>
  <c r="H6" i="5"/>
  <c r="X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s="1"/>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s="1"/>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s="1"/>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s="1"/>
  <c r="R331" i="5"/>
  <c r="F331" i="5"/>
  <c r="I331" i="5"/>
  <c r="H331" i="5"/>
  <c r="J331" i="5"/>
  <c r="R351" i="5"/>
  <c r="J351" i="5"/>
  <c r="E351" i="5"/>
  <c r="X351" i="5" s="1"/>
  <c r="H351" i="5"/>
  <c r="I351" i="5"/>
  <c r="F351" i="5"/>
  <c r="F352" i="5"/>
  <c r="I352" i="5"/>
  <c r="R352" i="5"/>
  <c r="J352" i="5"/>
  <c r="E352" i="5"/>
  <c r="X352" i="5" s="1"/>
  <c r="H352" i="5"/>
  <c r="E371" i="5"/>
  <c r="X371" i="5" s="1"/>
  <c r="H371" i="5"/>
  <c r="R371" i="5"/>
  <c r="F371" i="5"/>
  <c r="I371" i="5"/>
  <c r="J371" i="5"/>
  <c r="F383" i="5"/>
  <c r="I383" i="5"/>
  <c r="H383" i="5"/>
  <c r="J383" i="5"/>
  <c r="R383" i="5"/>
  <c r="E383" i="5"/>
  <c r="X383" i="5" s="1"/>
  <c r="J384" i="5"/>
  <c r="F384" i="5"/>
  <c r="H384" i="5"/>
  <c r="I384" i="5"/>
  <c r="E384" i="5"/>
  <c r="X384" i="5" s="1"/>
  <c r="R384" i="5"/>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AB6" i="5"/>
  <c r="AB7" i="5"/>
  <c r="AB8" i="5"/>
  <c r="AB9" i="5"/>
  <c r="AB10"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s="1"/>
  <c r="I1954" i="5"/>
  <c r="F1954" i="5"/>
  <c r="G1954" i="5"/>
  <c r="J1954" i="5"/>
  <c r="H1954" i="5"/>
  <c r="R1954" i="5"/>
  <c r="E1954" i="5"/>
  <c r="X1954" i="5" s="1"/>
  <c r="J1955" i="5"/>
  <c r="G1955" i="5"/>
  <c r="F1955" i="5"/>
  <c r="H1955" i="5"/>
  <c r="I1955" i="5"/>
  <c r="R1955" i="5"/>
  <c r="E1955" i="5"/>
  <c r="X1955" i="5" s="1"/>
  <c r="G1956" i="5"/>
  <c r="R1956" i="5"/>
  <c r="J1956" i="5"/>
  <c r="F1956" i="5"/>
  <c r="H1956" i="5"/>
  <c r="I1956" i="5"/>
  <c r="E1956" i="5"/>
  <c r="X1956" i="5" s="1"/>
  <c r="G1957" i="5"/>
  <c r="F1957" i="5"/>
  <c r="H1957" i="5"/>
  <c r="J1957" i="5"/>
  <c r="I1957" i="5"/>
  <c r="R1957" i="5"/>
  <c r="E1957" i="5"/>
  <c r="X1957" i="5" s="1"/>
  <c r="R1958" i="5"/>
  <c r="H1958" i="5"/>
  <c r="F1958" i="5"/>
  <c r="J1958" i="5"/>
  <c r="G1958" i="5"/>
  <c r="I1958" i="5"/>
  <c r="E1958" i="5"/>
  <c r="X1958" i="5" s="1"/>
  <c r="J1959" i="5"/>
  <c r="I1959" i="5"/>
  <c r="H1959" i="5"/>
  <c r="F1959" i="5"/>
  <c r="G1959" i="5"/>
  <c r="R1959" i="5"/>
  <c r="E1959" i="5"/>
  <c r="X1959" i="5" s="1"/>
  <c r="F1960" i="5"/>
  <c r="H1960" i="5"/>
  <c r="G1960" i="5"/>
  <c r="I1960" i="5"/>
  <c r="R1960" i="5"/>
  <c r="J1960" i="5"/>
  <c r="E1960" i="5"/>
  <c r="X1960" i="5" s="1"/>
  <c r="G1961" i="5"/>
  <c r="J1961" i="5"/>
  <c r="F1961" i="5"/>
  <c r="I1961" i="5"/>
  <c r="H1961" i="5"/>
  <c r="R1961" i="5"/>
  <c r="E1961" i="5"/>
  <c r="X1961" i="5" s="1"/>
  <c r="G1962" i="5"/>
  <c r="F1962" i="5"/>
  <c r="H1962" i="5"/>
  <c r="I1962" i="5"/>
  <c r="J1962" i="5"/>
  <c r="R1962" i="5"/>
  <c r="E1962" i="5"/>
  <c r="X1962" i="5" s="1"/>
  <c r="G1963" i="5"/>
  <c r="F1963" i="5"/>
  <c r="H1963" i="5"/>
  <c r="I1963" i="5"/>
  <c r="J1963" i="5"/>
  <c r="R1963" i="5"/>
  <c r="E1963" i="5"/>
  <c r="X1963" i="5" s="1"/>
  <c r="G1964" i="5"/>
  <c r="F1964" i="5"/>
  <c r="I1964" i="5"/>
  <c r="H1964" i="5"/>
  <c r="R1964" i="5"/>
  <c r="J1964" i="5"/>
  <c r="E1964" i="5"/>
  <c r="X1964" i="5" s="1"/>
  <c r="H1965" i="5"/>
  <c r="F1965" i="5"/>
  <c r="G1965" i="5"/>
  <c r="R1965" i="5"/>
  <c r="I1965" i="5"/>
  <c r="J1965" i="5"/>
  <c r="E1965" i="5"/>
  <c r="X1965" i="5" s="1"/>
  <c r="G1966" i="5"/>
  <c r="J1966" i="5"/>
  <c r="H1966" i="5"/>
  <c r="I1966" i="5"/>
  <c r="F1966" i="5"/>
  <c r="R1966" i="5"/>
  <c r="E1966" i="5"/>
  <c r="X1966" i="5" s="1"/>
  <c r="J1967" i="5"/>
  <c r="G1967" i="5"/>
  <c r="I1967" i="5"/>
  <c r="F1967" i="5"/>
  <c r="H1967" i="5"/>
  <c r="R1967" i="5"/>
  <c r="E1967" i="5"/>
  <c r="X1967" i="5" s="1"/>
  <c r="G1968" i="5"/>
  <c r="H1968" i="5"/>
  <c r="I1968" i="5"/>
  <c r="R1968" i="5"/>
  <c r="J1968" i="5"/>
  <c r="F1968" i="5"/>
  <c r="E1968" i="5"/>
  <c r="X1968" i="5" s="1"/>
  <c r="I1969" i="5"/>
  <c r="G1969" i="5"/>
  <c r="F1969" i="5"/>
  <c r="R1969" i="5"/>
  <c r="J1969" i="5"/>
  <c r="H1969" i="5"/>
  <c r="E1969" i="5"/>
  <c r="X1969" i="5" s="1"/>
  <c r="R1970" i="5"/>
  <c r="F1970" i="5"/>
  <c r="I1970" i="5"/>
  <c r="H1970" i="5"/>
  <c r="G1970" i="5"/>
  <c r="J1970" i="5"/>
  <c r="E1970" i="5"/>
  <c r="X1970" i="5" s="1"/>
  <c r="G1971" i="5"/>
  <c r="F1971" i="5"/>
  <c r="H1971" i="5"/>
  <c r="I1971" i="5"/>
  <c r="J1971" i="5"/>
  <c r="R1971" i="5"/>
  <c r="E1971" i="5"/>
  <c r="X1971" i="5" s="1"/>
  <c r="F1972" i="5"/>
  <c r="G1972" i="5"/>
  <c r="R1972" i="5"/>
  <c r="J1972" i="5"/>
  <c r="I1972" i="5"/>
  <c r="H1972" i="5"/>
  <c r="E1972" i="5"/>
  <c r="X1972" i="5" s="1"/>
  <c r="G1973" i="5"/>
  <c r="F1973" i="5"/>
  <c r="R1973" i="5"/>
  <c r="I1973" i="5"/>
  <c r="H1973" i="5"/>
  <c r="J1973" i="5"/>
  <c r="E1973" i="5"/>
  <c r="X1973" i="5" s="1"/>
  <c r="I1974" i="5"/>
  <c r="R1974" i="5"/>
  <c r="H1974" i="5"/>
  <c r="G1974" i="5"/>
  <c r="F1974" i="5"/>
  <c r="J1974" i="5"/>
  <c r="E1974" i="5"/>
  <c r="X1974" i="5" s="1"/>
  <c r="G1975" i="5"/>
  <c r="F1975" i="5"/>
  <c r="H1975" i="5"/>
  <c r="I1975" i="5"/>
  <c r="J1975" i="5"/>
  <c r="R1975" i="5"/>
  <c r="E1975" i="5"/>
  <c r="X1975" i="5" s="1"/>
  <c r="G1976" i="5"/>
  <c r="I1976" i="5"/>
  <c r="F1976" i="5"/>
  <c r="H1976" i="5"/>
  <c r="R1976" i="5"/>
  <c r="J1976" i="5"/>
  <c r="E1976" i="5"/>
  <c r="X1976" i="5" s="1"/>
  <c r="R1977" i="5"/>
  <c r="G1977" i="5"/>
  <c r="I1977" i="5"/>
  <c r="H1977" i="5"/>
  <c r="J1977" i="5"/>
  <c r="F1977" i="5"/>
  <c r="E1977" i="5"/>
  <c r="X1977" i="5" s="1"/>
  <c r="F1978" i="5"/>
  <c r="I1978" i="5"/>
  <c r="G1978" i="5"/>
  <c r="J1978" i="5"/>
  <c r="R1978" i="5"/>
  <c r="H1978" i="5"/>
  <c r="E1978" i="5"/>
  <c r="X1978" i="5" s="1"/>
  <c r="G1979" i="5"/>
  <c r="H1979" i="5"/>
  <c r="I1979" i="5"/>
  <c r="J1979" i="5"/>
  <c r="R1979" i="5"/>
  <c r="F1979" i="5"/>
  <c r="E1979" i="5"/>
  <c r="X1979" i="5" s="1"/>
  <c r="H1980" i="5"/>
  <c r="G1980" i="5"/>
  <c r="I1980" i="5"/>
  <c r="F1980" i="5"/>
  <c r="R1980" i="5"/>
  <c r="J1980" i="5"/>
  <c r="E1980" i="5"/>
  <c r="X1980" i="5" s="1"/>
  <c r="I1981" i="5"/>
  <c r="F1981" i="5"/>
  <c r="G1981" i="5"/>
  <c r="H1981" i="5"/>
  <c r="R1981" i="5"/>
  <c r="J1981" i="5"/>
  <c r="E1981" i="5"/>
  <c r="X1981" i="5" s="1"/>
  <c r="G1982" i="5"/>
  <c r="R1982" i="5"/>
  <c r="F1982" i="5"/>
  <c r="J1982" i="5"/>
  <c r="I1982" i="5"/>
  <c r="H1982" i="5"/>
  <c r="E1982" i="5"/>
  <c r="X1982" i="5" s="1"/>
  <c r="G1983" i="5"/>
  <c r="F1983" i="5"/>
  <c r="H1983" i="5"/>
  <c r="I1983" i="5"/>
  <c r="J1983" i="5"/>
  <c r="R1983" i="5"/>
  <c r="E1983" i="5"/>
  <c r="X1983" i="5" s="1"/>
  <c r="F1984" i="5"/>
  <c r="I1984" i="5"/>
  <c r="G1984" i="5"/>
  <c r="R1984" i="5"/>
  <c r="J1984" i="5"/>
  <c r="H1984" i="5"/>
  <c r="E1984" i="5"/>
  <c r="X1984" i="5" s="1"/>
  <c r="I1985" i="5"/>
  <c r="F1985" i="5"/>
  <c r="J1985" i="5"/>
  <c r="G1985" i="5"/>
  <c r="H1985" i="5"/>
  <c r="R1985" i="5"/>
  <c r="E1985" i="5"/>
  <c r="X1985" i="5" s="1"/>
  <c r="I1986" i="5"/>
  <c r="J1986" i="5"/>
  <c r="H1986" i="5"/>
  <c r="R1986" i="5"/>
  <c r="G1986" i="5"/>
  <c r="F1986" i="5"/>
  <c r="E1986" i="5"/>
  <c r="X1986" i="5" s="1"/>
  <c r="G1987" i="5"/>
  <c r="H1987" i="5"/>
  <c r="I1987" i="5"/>
  <c r="J1987" i="5"/>
  <c r="R1987" i="5"/>
  <c r="F1987" i="5"/>
  <c r="E1987" i="5"/>
  <c r="X1987" i="5" s="1"/>
  <c r="F1988" i="5"/>
  <c r="H1988" i="5"/>
  <c r="I1988" i="5"/>
  <c r="G1988" i="5"/>
  <c r="R1988" i="5"/>
  <c r="J1988" i="5"/>
  <c r="E1988" i="5"/>
  <c r="X1988" i="5" s="1"/>
  <c r="G1989" i="5"/>
  <c r="F1989" i="5"/>
  <c r="R1989" i="5"/>
  <c r="I1989" i="5"/>
  <c r="J1989" i="5"/>
  <c r="H1989" i="5"/>
  <c r="E1989" i="5"/>
  <c r="X1989" i="5" s="1"/>
  <c r="F1990" i="5"/>
  <c r="H1990" i="5"/>
  <c r="R1990" i="5"/>
  <c r="G1990" i="5"/>
  <c r="I1990" i="5"/>
  <c r="J1990" i="5"/>
  <c r="E1990" i="5"/>
  <c r="X1990" i="5" s="1"/>
  <c r="G1991" i="5"/>
  <c r="H1991" i="5"/>
  <c r="I1991" i="5"/>
  <c r="J1991" i="5"/>
  <c r="R1991" i="5"/>
  <c r="F1991" i="5"/>
  <c r="E1991" i="5"/>
  <c r="X1991" i="5" s="1"/>
  <c r="H1992" i="5"/>
  <c r="G1992" i="5"/>
  <c r="R1992" i="5"/>
  <c r="J1992" i="5"/>
  <c r="F1992" i="5"/>
  <c r="I1992" i="5"/>
  <c r="E1992" i="5"/>
  <c r="X1992" i="5" s="1"/>
  <c r="F1993" i="5"/>
  <c r="G1993" i="5"/>
  <c r="H1993" i="5"/>
  <c r="I1993" i="5"/>
  <c r="R1993" i="5"/>
  <c r="J1993" i="5"/>
  <c r="E1993" i="5"/>
  <c r="X1993" i="5" s="1"/>
  <c r="R1994" i="5"/>
  <c r="I1994" i="5"/>
  <c r="H1994" i="5"/>
  <c r="G1994" i="5"/>
  <c r="J1994" i="5"/>
  <c r="F1994" i="5"/>
  <c r="E1994" i="5"/>
  <c r="X1994" i="5" s="1"/>
  <c r="G1995" i="5"/>
  <c r="F1995" i="5"/>
  <c r="H1995" i="5"/>
  <c r="I1995" i="5"/>
  <c r="J1995" i="5"/>
  <c r="R1995" i="5"/>
  <c r="E1995" i="5"/>
  <c r="X1995" i="5" s="1"/>
  <c r="F1996" i="5"/>
  <c r="I1996" i="5"/>
  <c r="G1996" i="5"/>
  <c r="H1996" i="5"/>
  <c r="R1996" i="5"/>
  <c r="J1996" i="5"/>
  <c r="E1996" i="5"/>
  <c r="X1996" i="5" s="1"/>
  <c r="F1997" i="5"/>
  <c r="H1997" i="5"/>
  <c r="J1997" i="5"/>
  <c r="G1997" i="5"/>
  <c r="R1997" i="5"/>
  <c r="I1997" i="5"/>
  <c r="E1997" i="5"/>
  <c r="X1997" i="5" s="1"/>
  <c r="F1998" i="5"/>
  <c r="I1998" i="5"/>
  <c r="H1998" i="5"/>
  <c r="R1998" i="5"/>
  <c r="G1998" i="5"/>
  <c r="J1998" i="5"/>
  <c r="E1998" i="5"/>
  <c r="X1998" i="5" s="1"/>
  <c r="G1999" i="5"/>
  <c r="H1999" i="5"/>
  <c r="I1999" i="5"/>
  <c r="J1999" i="5"/>
  <c r="R1999" i="5"/>
  <c r="F1999" i="5"/>
  <c r="E1999" i="5"/>
  <c r="X1999" i="5" s="1"/>
  <c r="G2000" i="5"/>
  <c r="F2000" i="5"/>
  <c r="R2000" i="5"/>
  <c r="J2000" i="5"/>
  <c r="H2000" i="5"/>
  <c r="I2000" i="5"/>
  <c r="E2000" i="5"/>
  <c r="X2000" i="5" s="1"/>
  <c r="G2001" i="5"/>
  <c r="H2001" i="5"/>
  <c r="F2001" i="5"/>
  <c r="R2001" i="5"/>
  <c r="I2001" i="5"/>
  <c r="J2001" i="5"/>
  <c r="E2001" i="5"/>
  <c r="X2001" i="5" s="1"/>
  <c r="R2002" i="5"/>
  <c r="I2002" i="5"/>
  <c r="G2002" i="5"/>
  <c r="H2002" i="5"/>
  <c r="F2002" i="5"/>
  <c r="J2002" i="5"/>
  <c r="E2002" i="5"/>
  <c r="X2002" i="5" s="1"/>
  <c r="G2003" i="5"/>
  <c r="F2003" i="5"/>
  <c r="H2003" i="5"/>
  <c r="I2003" i="5"/>
  <c r="J2003" i="5"/>
  <c r="R2003" i="5"/>
  <c r="E2003" i="5"/>
  <c r="X2003" i="5" s="1"/>
  <c r="F2004" i="5"/>
  <c r="H2004" i="5"/>
  <c r="G2004" i="5"/>
  <c r="R2004" i="5"/>
  <c r="J2004" i="5"/>
  <c r="I2004" i="5"/>
  <c r="E2004" i="5"/>
  <c r="X2004" i="5" s="1"/>
  <c r="J2005" i="5"/>
  <c r="G2005" i="5"/>
  <c r="H2005" i="5"/>
  <c r="R2005" i="5"/>
  <c r="I2005" i="5"/>
  <c r="F2005" i="5"/>
  <c r="E2005" i="5"/>
  <c r="X2005" i="5" s="1"/>
  <c r="H2006" i="5"/>
  <c r="F2006" i="5"/>
  <c r="G2006" i="5"/>
  <c r="I2006" i="5"/>
  <c r="R2006" i="5"/>
  <c r="J2006" i="5"/>
  <c r="E2006" i="5"/>
  <c r="X2006" i="5" s="1"/>
  <c r="G2007" i="5"/>
  <c r="F2007" i="5"/>
  <c r="H2007" i="5"/>
  <c r="I2007" i="5"/>
  <c r="J2007" i="5"/>
  <c r="R2007" i="5"/>
  <c r="E2007" i="5"/>
  <c r="X2007" i="5" s="1"/>
  <c r="H2008" i="5"/>
  <c r="F2008" i="5"/>
  <c r="G2008" i="5"/>
  <c r="R2008" i="5"/>
  <c r="J2008" i="5"/>
  <c r="I2008" i="5"/>
  <c r="E2008" i="5"/>
  <c r="X2008" i="5" s="1"/>
  <c r="G2009" i="5"/>
  <c r="F2009" i="5"/>
  <c r="J2009" i="5"/>
  <c r="I2009" i="5"/>
  <c r="H2009" i="5"/>
  <c r="R2009" i="5"/>
  <c r="E2009" i="5"/>
  <c r="X2009" i="5" s="1"/>
  <c r="I2010" i="5"/>
  <c r="R2010" i="5"/>
  <c r="F2010" i="5"/>
  <c r="G2010" i="5"/>
  <c r="J2010" i="5"/>
  <c r="H2010" i="5"/>
  <c r="E2010" i="5"/>
  <c r="X2010" i="5" s="1"/>
  <c r="J2011" i="5"/>
  <c r="I2011" i="5"/>
  <c r="H2011" i="5"/>
  <c r="G2011" i="5"/>
  <c r="F2011" i="5"/>
  <c r="R2011" i="5"/>
  <c r="E2011" i="5"/>
  <c r="X2011" i="5" s="1"/>
  <c r="H2012" i="5"/>
  <c r="F2012" i="5"/>
  <c r="G2012" i="5"/>
  <c r="I2012" i="5"/>
  <c r="J2012" i="5"/>
  <c r="R2012" i="5"/>
  <c r="E2012" i="5"/>
  <c r="X2012" i="5" s="1"/>
  <c r="J2013" i="5"/>
  <c r="G2013" i="5"/>
  <c r="I2013" i="5"/>
  <c r="H2013" i="5"/>
  <c r="F2013" i="5"/>
  <c r="R2013" i="5"/>
  <c r="E2013" i="5"/>
  <c r="X2013" i="5" s="1"/>
  <c r="F2014" i="5"/>
  <c r="H2014" i="5"/>
  <c r="J2014" i="5"/>
  <c r="G2014" i="5"/>
  <c r="I2014" i="5"/>
  <c r="R2014" i="5"/>
  <c r="E2014" i="5"/>
  <c r="X2014" i="5" s="1"/>
  <c r="G2015" i="5"/>
  <c r="F2015" i="5"/>
  <c r="H2015" i="5"/>
  <c r="I2015" i="5"/>
  <c r="J2015" i="5"/>
  <c r="R2015" i="5"/>
  <c r="E2015" i="5"/>
  <c r="X2015" i="5" s="1"/>
  <c r="J2016" i="5"/>
  <c r="F2016" i="5"/>
  <c r="R2016" i="5"/>
  <c r="G2016" i="5"/>
  <c r="H2016" i="5"/>
  <c r="I2016" i="5"/>
  <c r="E2016" i="5"/>
  <c r="X2016" i="5" s="1"/>
  <c r="I2017" i="5"/>
  <c r="R2017" i="5"/>
  <c r="F2017" i="5"/>
  <c r="G2017" i="5"/>
  <c r="H2017" i="5"/>
  <c r="J2017" i="5"/>
  <c r="E2017" i="5"/>
  <c r="X2017" i="5" s="1"/>
  <c r="H2018" i="5"/>
  <c r="J2018" i="5"/>
  <c r="I2018" i="5"/>
  <c r="G2018" i="5"/>
  <c r="F2018" i="5"/>
  <c r="R2018" i="5"/>
  <c r="E2018" i="5"/>
  <c r="X2018" i="5" s="1"/>
  <c r="G2019" i="5"/>
  <c r="H2019" i="5"/>
  <c r="I2019" i="5"/>
  <c r="J2019" i="5"/>
  <c r="R2019" i="5"/>
  <c r="F2019" i="5"/>
  <c r="E2019" i="5"/>
  <c r="X2019" i="5" s="1"/>
  <c r="F2020" i="5"/>
  <c r="H2020" i="5"/>
  <c r="G2020" i="5"/>
  <c r="R2020" i="5"/>
  <c r="J2020" i="5"/>
  <c r="I2020" i="5"/>
  <c r="E2020" i="5"/>
  <c r="X2020" i="5" s="1"/>
  <c r="J2021" i="5"/>
  <c r="G2021" i="5"/>
  <c r="H2021" i="5"/>
  <c r="R2021" i="5"/>
  <c r="I2021" i="5"/>
  <c r="F2021" i="5"/>
  <c r="E2021" i="5"/>
  <c r="X2021" i="5" s="1"/>
  <c r="F2022" i="5"/>
  <c r="R2022" i="5"/>
  <c r="H2022" i="5"/>
  <c r="I2022" i="5"/>
  <c r="G2022" i="5"/>
  <c r="J2022" i="5"/>
  <c r="E2022" i="5"/>
  <c r="X2022" i="5" s="1"/>
  <c r="G2023" i="5"/>
  <c r="F2023" i="5"/>
  <c r="H2023" i="5"/>
  <c r="I2023" i="5"/>
  <c r="J2023" i="5"/>
  <c r="R2023" i="5"/>
  <c r="E2023" i="5"/>
  <c r="X2023" i="5" s="1"/>
  <c r="G2024" i="5"/>
  <c r="F2024" i="5"/>
  <c r="R2024" i="5"/>
  <c r="J2024" i="5"/>
  <c r="H2024" i="5"/>
  <c r="I2024" i="5"/>
  <c r="E2024" i="5"/>
  <c r="X2024" i="5" s="1"/>
  <c r="R2025" i="5"/>
  <c r="G2025" i="5"/>
  <c r="J2025" i="5"/>
  <c r="F2025" i="5"/>
  <c r="H2025" i="5"/>
  <c r="I2025" i="5"/>
  <c r="E2025" i="5"/>
  <c r="X2025" i="5" s="1"/>
  <c r="I2026" i="5"/>
  <c r="G2026" i="5"/>
  <c r="R2026" i="5"/>
  <c r="F2026" i="5"/>
  <c r="H2026" i="5"/>
  <c r="J2026" i="5"/>
  <c r="E2026" i="5"/>
  <c r="X2026" i="5" s="1"/>
  <c r="G2027" i="5"/>
  <c r="F2027" i="5"/>
  <c r="H2027" i="5"/>
  <c r="I2027" i="5"/>
  <c r="J2027" i="5"/>
  <c r="R2027" i="5"/>
  <c r="E2027" i="5"/>
  <c r="X2027" i="5" s="1"/>
  <c r="F2028" i="5"/>
  <c r="H2028" i="5"/>
  <c r="I2028" i="5"/>
  <c r="G2028" i="5"/>
  <c r="R2028" i="5"/>
  <c r="J2028" i="5"/>
  <c r="E2028" i="5"/>
  <c r="X2028" i="5" s="1"/>
  <c r="H2029" i="5"/>
  <c r="I2029" i="5"/>
  <c r="F2029" i="5"/>
  <c r="R2029" i="5"/>
  <c r="J2029" i="5"/>
  <c r="G2029" i="5"/>
  <c r="E2029" i="5"/>
  <c r="X2029" i="5" s="1"/>
  <c r="R2030" i="5"/>
  <c r="F2030" i="5"/>
  <c r="G2030" i="5"/>
  <c r="H2030" i="5"/>
  <c r="I2030" i="5"/>
  <c r="J2030" i="5"/>
  <c r="E2030" i="5"/>
  <c r="X2030" i="5" s="1"/>
  <c r="G2031" i="5"/>
  <c r="F2031" i="5"/>
  <c r="H2031" i="5"/>
  <c r="I2031" i="5"/>
  <c r="J2031" i="5"/>
  <c r="R2031" i="5"/>
  <c r="E2031" i="5"/>
  <c r="X2031" i="5" s="1"/>
  <c r="H2032" i="5"/>
  <c r="G2032" i="5"/>
  <c r="I2032" i="5"/>
  <c r="R2032" i="5"/>
  <c r="J2032" i="5"/>
  <c r="F2032" i="5"/>
  <c r="E2032" i="5"/>
  <c r="X2032" i="5" s="1"/>
  <c r="F2033" i="5"/>
  <c r="H2033" i="5"/>
  <c r="R2033" i="5"/>
  <c r="I2033" i="5"/>
  <c r="G2033" i="5"/>
  <c r="J2033" i="5"/>
  <c r="E2033" i="5"/>
  <c r="X2033" i="5" s="1"/>
  <c r="J2034" i="5"/>
  <c r="H2034" i="5"/>
  <c r="I2034" i="5"/>
  <c r="G2034" i="5"/>
  <c r="F2034" i="5"/>
  <c r="R2034" i="5"/>
  <c r="E2034" i="5"/>
  <c r="X2034" i="5" s="1"/>
  <c r="G2035" i="5"/>
  <c r="I2035" i="5"/>
  <c r="R2035" i="5"/>
  <c r="H2035" i="5"/>
  <c r="F2035" i="5"/>
  <c r="J2035" i="5"/>
  <c r="E2035" i="5"/>
  <c r="X2035" i="5" s="1"/>
  <c r="F2036" i="5"/>
  <c r="G2036" i="5"/>
  <c r="H2036" i="5"/>
  <c r="I2036" i="5"/>
  <c r="R2036" i="5"/>
  <c r="J2036" i="5"/>
  <c r="E2036" i="5"/>
  <c r="X2036" i="5" s="1"/>
  <c r="G2037" i="5"/>
  <c r="J2037" i="5"/>
  <c r="F2037" i="5"/>
  <c r="H2037" i="5"/>
  <c r="R2037" i="5"/>
  <c r="I2037" i="5"/>
  <c r="E2037" i="5"/>
  <c r="X2037" i="5" s="1"/>
  <c r="H2038" i="5"/>
  <c r="J2038" i="5"/>
  <c r="R2038" i="5"/>
  <c r="G2038" i="5"/>
  <c r="F2038" i="5"/>
  <c r="I2038" i="5"/>
  <c r="E2038" i="5"/>
  <c r="X2038" i="5" s="1"/>
  <c r="G2039" i="5"/>
  <c r="F2039" i="5"/>
  <c r="H2039" i="5"/>
  <c r="I2039" i="5"/>
  <c r="J2039" i="5"/>
  <c r="R2039" i="5"/>
  <c r="E2039" i="5"/>
  <c r="X2039" i="5" s="1"/>
  <c r="G2040" i="5"/>
  <c r="H2040" i="5"/>
  <c r="R2040" i="5"/>
  <c r="J2040" i="5"/>
  <c r="F2040" i="5"/>
  <c r="I2040" i="5"/>
  <c r="E2040" i="5"/>
  <c r="X2040" i="5" s="1"/>
  <c r="R2041" i="5"/>
  <c r="J2041" i="5"/>
  <c r="F2041" i="5"/>
  <c r="H2041" i="5"/>
  <c r="I2041" i="5"/>
  <c r="G2041" i="5"/>
  <c r="E2041" i="5"/>
  <c r="X2041" i="5" s="1"/>
  <c r="H2042" i="5"/>
  <c r="R2042" i="5"/>
  <c r="J2042" i="5"/>
  <c r="I2042" i="5"/>
  <c r="G2042" i="5"/>
  <c r="F2042" i="5"/>
  <c r="E2042" i="5"/>
  <c r="X2042" i="5" s="1"/>
  <c r="I2043" i="5"/>
  <c r="R2043" i="5"/>
  <c r="G2043" i="5"/>
  <c r="J2043" i="5"/>
  <c r="F2043" i="5"/>
  <c r="H2043" i="5"/>
  <c r="E2043" i="5"/>
  <c r="X2043" i="5" s="1"/>
  <c r="F2044" i="5"/>
  <c r="I2044" i="5"/>
  <c r="G2044" i="5"/>
  <c r="R2044" i="5"/>
  <c r="J2044" i="5"/>
  <c r="H2044" i="5"/>
  <c r="E2044" i="5"/>
  <c r="X2044" i="5" s="1"/>
  <c r="H2045" i="5"/>
  <c r="I2045" i="5"/>
  <c r="R2045" i="5"/>
  <c r="G2045" i="5"/>
  <c r="J2045" i="5"/>
  <c r="F2045" i="5"/>
  <c r="E2045" i="5"/>
  <c r="X2045" i="5" s="1"/>
  <c r="R2046" i="5"/>
  <c r="J2046" i="5"/>
  <c r="F2046" i="5"/>
  <c r="I2046" i="5"/>
  <c r="G2046" i="5"/>
  <c r="H2046" i="5"/>
  <c r="E2046" i="5"/>
  <c r="X2046" i="5" s="1"/>
  <c r="G2047" i="5"/>
  <c r="F2047" i="5"/>
  <c r="H2047" i="5"/>
  <c r="I2047" i="5"/>
  <c r="J2047" i="5"/>
  <c r="R2047" i="5"/>
  <c r="E2047" i="5"/>
  <c r="X2047" i="5" s="1"/>
  <c r="I2048" i="5"/>
  <c r="F2048" i="5"/>
  <c r="G2048" i="5"/>
  <c r="H2048" i="5"/>
  <c r="R2048" i="5"/>
  <c r="J2048" i="5"/>
  <c r="E2048" i="5"/>
  <c r="X2048" i="5" s="1"/>
  <c r="G2049" i="5"/>
  <c r="J2049" i="5"/>
  <c r="R2049" i="5"/>
  <c r="F2049" i="5"/>
  <c r="H2049" i="5"/>
  <c r="I2049" i="5"/>
  <c r="E2049" i="5"/>
  <c r="X2049" i="5" s="1"/>
  <c r="H2050" i="5"/>
  <c r="F2050" i="5"/>
  <c r="G2050" i="5"/>
  <c r="J2050" i="5"/>
  <c r="I2050" i="5"/>
  <c r="R2050" i="5"/>
  <c r="E2050" i="5"/>
  <c r="X2050" i="5" s="1"/>
  <c r="G2051" i="5"/>
  <c r="F2051" i="5"/>
  <c r="J2051" i="5"/>
  <c r="R2051" i="5"/>
  <c r="H2051" i="5"/>
  <c r="I2051" i="5"/>
  <c r="E2051" i="5"/>
  <c r="X2051" i="5" s="1"/>
  <c r="I2052" i="5"/>
  <c r="J2052" i="5"/>
  <c r="H2052" i="5"/>
  <c r="R2052" i="5"/>
  <c r="F2052" i="5"/>
  <c r="G2052" i="5"/>
  <c r="E2052" i="5"/>
  <c r="X2052" i="5" s="1"/>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s="1"/>
  <c r="I2074" i="5"/>
  <c r="H2074" i="5"/>
  <c r="J2074" i="5"/>
  <c r="R2074" i="5"/>
  <c r="G2074" i="5"/>
  <c r="F2074" i="5"/>
  <c r="E2074" i="5"/>
  <c r="X2074" i="5" s="1"/>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R9" i="5"/>
  <c r="I9" i="5"/>
  <c r="H9" i="5"/>
  <c r="H10" i="5"/>
  <c r="I10" i="5"/>
  <c r="R10" i="5"/>
  <c r="R11" i="5"/>
  <c r="I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s="1"/>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s="1"/>
  <c r="I61" i="5"/>
  <c r="R61" i="5"/>
  <c r="I62" i="5"/>
  <c r="R62" i="5"/>
  <c r="E62" i="5"/>
  <c r="X62" i="5" s="1"/>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s="1"/>
  <c r="I79" i="5"/>
  <c r="R79" i="5"/>
  <c r="J79" i="5"/>
  <c r="F79" i="5"/>
  <c r="H79" i="5"/>
  <c r="I81" i="5"/>
  <c r="R81" i="5"/>
  <c r="H82" i="5"/>
  <c r="I82" i="5"/>
  <c r="R82" i="5"/>
  <c r="F83" i="5"/>
  <c r="I83" i="5"/>
  <c r="J83" i="5"/>
  <c r="H83" i="5"/>
  <c r="R83" i="5"/>
  <c r="R85" i="5"/>
  <c r="I85" i="5"/>
  <c r="I86" i="5"/>
  <c r="H86" i="5"/>
  <c r="R86" i="5"/>
  <c r="R89" i="5"/>
  <c r="I89" i="5"/>
  <c r="R90" i="5"/>
  <c r="H90" i="5"/>
  <c r="I90" i="5"/>
  <c r="E92" i="5"/>
  <c r="X92" i="5" s="1"/>
  <c r="R92" i="5"/>
  <c r="I93" i="5"/>
  <c r="R93" i="5"/>
  <c r="E93" i="5"/>
  <c r="X93" i="5" s="1"/>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s="1"/>
  <c r="F109" i="5"/>
  <c r="R109" i="5"/>
  <c r="H110" i="5"/>
  <c r="I110" i="5"/>
  <c r="I111" i="5"/>
  <c r="J111" i="5"/>
  <c r="F111" i="5"/>
  <c r="R111" i="5"/>
  <c r="H111" i="5"/>
  <c r="F112" i="5"/>
  <c r="R112" i="5"/>
  <c r="J112" i="5"/>
  <c r="H112" i="5"/>
  <c r="I112" i="5"/>
  <c r="R113" i="5"/>
  <c r="F113" i="5"/>
  <c r="I118" i="5"/>
  <c r="E118" i="5"/>
  <c r="X118" i="5" s="1"/>
  <c r="F119" i="5"/>
  <c r="H119" i="5"/>
  <c r="I119" i="5"/>
  <c r="J119" i="5"/>
  <c r="R119" i="5"/>
  <c r="F121" i="5"/>
  <c r="R121" i="5"/>
  <c r="E121" i="5"/>
  <c r="X121" i="5" s="1"/>
  <c r="I122" i="5"/>
  <c r="E122" i="5"/>
  <c r="X122" i="5" s="1"/>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s="1"/>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s="1"/>
  <c r="F153" i="5"/>
  <c r="R153" i="5"/>
  <c r="E153" i="5"/>
  <c r="X153" i="5" s="1"/>
  <c r="H155" i="5"/>
  <c r="R155" i="5"/>
  <c r="J155" i="5"/>
  <c r="I155" i="5"/>
  <c r="F155" i="5"/>
  <c r="H158" i="5"/>
  <c r="I158" i="5"/>
  <c r="H159" i="5"/>
  <c r="R159" i="5"/>
  <c r="J159" i="5"/>
  <c r="I159" i="5"/>
  <c r="F159" i="5"/>
  <c r="R161" i="5"/>
  <c r="E161" i="5"/>
  <c r="X161" i="5" s="1"/>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s="1"/>
  <c r="H169" i="5"/>
  <c r="I169" i="5"/>
  <c r="I170" i="5"/>
  <c r="E170" i="5"/>
  <c r="X170" i="5" s="1"/>
  <c r="I171" i="5"/>
  <c r="H171" i="5"/>
  <c r="F171" i="5"/>
  <c r="R171" i="5"/>
  <c r="J171" i="5"/>
  <c r="F173" i="5"/>
  <c r="R173" i="5"/>
  <c r="I174" i="5"/>
  <c r="H174" i="5"/>
  <c r="F177" i="5"/>
  <c r="R177" i="5"/>
  <c r="J179" i="5"/>
  <c r="H179" i="5"/>
  <c r="F179" i="5"/>
  <c r="R179" i="5"/>
  <c r="I179" i="5"/>
  <c r="I182" i="5"/>
  <c r="E182" i="5"/>
  <c r="X182" i="5" s="1"/>
  <c r="I183" i="5"/>
  <c r="J183" i="5"/>
  <c r="F183" i="5"/>
  <c r="H183" i="5"/>
  <c r="R183" i="5"/>
  <c r="F185" i="5"/>
  <c r="R185" i="5"/>
  <c r="J187" i="5"/>
  <c r="I187" i="5"/>
  <c r="R187" i="5"/>
  <c r="F187" i="5"/>
  <c r="H187" i="5"/>
  <c r="E190" i="5"/>
  <c r="X190" i="5" s="1"/>
  <c r="I190" i="5"/>
  <c r="H190" i="5"/>
  <c r="F191" i="5"/>
  <c r="E191" i="5"/>
  <c r="X191" i="5" s="1"/>
  <c r="F193" i="5"/>
  <c r="E193" i="5"/>
  <c r="X193" i="5" s="1"/>
  <c r="R193" i="5"/>
  <c r="I194" i="5"/>
  <c r="E194" i="5"/>
  <c r="X194" i="5" s="1"/>
  <c r="E195" i="5"/>
  <c r="X195" i="5" s="1"/>
  <c r="H195" i="5"/>
  <c r="F195" i="5"/>
  <c r="R195" i="5"/>
  <c r="I195" i="5"/>
  <c r="J195" i="5"/>
  <c r="R197" i="5"/>
  <c r="F197" i="5"/>
  <c r="E197" i="5"/>
  <c r="X197" i="5" s="1"/>
  <c r="I198" i="5"/>
  <c r="J198" i="5"/>
  <c r="H198" i="5"/>
  <c r="R198" i="5"/>
  <c r="E198" i="5"/>
  <c r="X198" i="5" s="1"/>
  <c r="F198" i="5"/>
  <c r="F199" i="5"/>
  <c r="I199" i="5"/>
  <c r="J199" i="5"/>
  <c r="R199" i="5"/>
  <c r="H199" i="5"/>
  <c r="E199" i="5"/>
  <c r="X199" i="5" s="1"/>
  <c r="J201" i="5"/>
  <c r="R201" i="5"/>
  <c r="J203" i="5"/>
  <c r="I203" i="5"/>
  <c r="F203" i="5"/>
  <c r="R203" i="5"/>
  <c r="H203" i="5"/>
  <c r="F205" i="5"/>
  <c r="R205" i="5"/>
  <c r="I212" i="5"/>
  <c r="E212" i="5"/>
  <c r="X212" i="5" s="1"/>
  <c r="F212" i="5"/>
  <c r="R212" i="5"/>
  <c r="H212" i="5"/>
  <c r="J212" i="5"/>
  <c r="F213" i="5"/>
  <c r="E213" i="5"/>
  <c r="X213" i="5" s="1"/>
  <c r="H214" i="5"/>
  <c r="E214" i="5"/>
  <c r="X214" i="5" s="1"/>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s="1"/>
  <c r="I259" i="5"/>
  <c r="J259" i="5"/>
  <c r="H259" i="5"/>
  <c r="R259" i="5"/>
  <c r="F259" i="5"/>
  <c r="E261" i="5"/>
  <c r="X261" i="5" s="1"/>
  <c r="I261" i="5"/>
  <c r="H261" i="5"/>
  <c r="J261" i="5"/>
  <c r="J262" i="5"/>
  <c r="E262" i="5"/>
  <c r="X262" i="5" s="1"/>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s="1"/>
  <c r="J275" i="5"/>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s="1"/>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2" i="5"/>
  <c r="J322" i="5"/>
  <c r="R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D6" i="6"/>
  <c r="B57" i="4"/>
  <c r="A40" i="6" s="1"/>
  <c r="A25" i="6"/>
  <c r="B63" i="4"/>
  <c r="A45" i="6" s="1"/>
  <c r="B69" i="4"/>
  <c r="A50" i="6" s="1"/>
  <c r="B51" i="4"/>
  <c r="A35" i="6" s="1"/>
  <c r="A24" i="6"/>
  <c r="B35" i="4"/>
  <c r="A22" i="6" s="1"/>
  <c r="D31" i="4"/>
  <c r="D55" i="4"/>
  <c r="D67" i="4"/>
  <c r="D49" i="4"/>
  <c r="D61" i="4"/>
  <c r="D37" i="4"/>
  <c r="D74" i="4"/>
  <c r="D43" i="4"/>
  <c r="E209" i="5"/>
  <c r="X209" i="5" s="1"/>
  <c r="J209" i="5"/>
  <c r="R209" i="5"/>
  <c r="F209" i="5"/>
  <c r="H209" i="5"/>
  <c r="I209" i="5"/>
  <c r="H5" i="5"/>
  <c r="G5" i="5"/>
  <c r="R5" i="5"/>
  <c r="X5" i="5"/>
  <c r="I5" i="5"/>
  <c r="G68" i="6"/>
  <c r="H68" i="6"/>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G65" i="6"/>
  <c r="H65" i="6"/>
  <c r="G67" i="6"/>
  <c r="H67" i="6"/>
  <c r="G66" i="6"/>
  <c r="H66" i="6"/>
  <c r="D68" i="6"/>
  <c r="C68" i="6"/>
  <c r="G69" i="6" a="1"/>
  <c r="G69" i="6" s="1"/>
  <c r="H69" i="6" s="1"/>
  <c r="D65" i="6"/>
  <c r="D67" i="6"/>
  <c r="C67" i="6"/>
  <c r="D66" i="6"/>
  <c r="S6" i="5"/>
  <c r="S8" i="5"/>
  <c r="S10" i="5"/>
  <c r="G64" i="6" a="1"/>
  <c r="S5" i="5"/>
  <c r="S9" i="5"/>
  <c r="S7" i="5"/>
  <c r="S11" i="5"/>
  <c r="A16" i="6" l="1"/>
  <c r="A27" i="6"/>
  <c r="B59" i="4"/>
  <c r="A42" i="6" s="1"/>
  <c r="G55" i="4"/>
  <c r="C11" i="6"/>
  <c r="G67" i="4"/>
  <c r="C10" i="6"/>
  <c r="D8" i="6"/>
  <c r="C8" i="6"/>
  <c r="G74" i="4"/>
  <c r="B68" i="4"/>
  <c r="A49" i="6" s="1"/>
  <c r="G37" i="4"/>
  <c r="B50" i="4"/>
  <c r="A34" i="6" s="1"/>
  <c r="B62" i="4"/>
  <c r="A44" i="6" s="1"/>
  <c r="G43" i="4"/>
  <c r="G49" i="4"/>
  <c r="G61" i="4"/>
  <c r="C7" i="6"/>
  <c r="A15" i="6"/>
  <c r="B33" i="4"/>
  <c r="A20" i="6" s="1"/>
  <c r="G64" i="6"/>
  <c r="T7" i="5"/>
  <c r="T10" i="5"/>
  <c r="T5" i="5"/>
  <c r="T9" i="5"/>
  <c r="T11" i="5"/>
  <c r="T8" i="5"/>
  <c r="B64" i="6" l="1"/>
  <c r="H64" i="6"/>
  <c r="D64" i="6" l="1"/>
  <c r="H70" i="6"/>
  <c r="D2" i="6" s="1"/>
  <c r="C6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<sst xmlns="http://schemas.openxmlformats.org/spreadsheetml/2006/main" count="22629" uniqueCount="15897">
  <si>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</si>
  <si>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</si>
  <si>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</si>
  <si>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</si>
  <si>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</si>
  <si>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</si>
  <si>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</si>
  <si>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</si>
  <si>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</si>
  <si>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</si>
  <si>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</si>
  <si>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</si>
  <si>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</si>
  <si>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</si>
  <si>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</si>
  <si>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</si>
  <si>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</si>
  <si>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</si>
  <si>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</si>
  <si>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</si>
  <si>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</si>
  <si>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</si>
  <si>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</si>
  <si>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</si>
  <si>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</si>
  <si>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</si>
  <si>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</si>
  <si>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</si>
  <si>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</si>
  <si>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</si>
  <si>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</si>
  <si>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</si>
  <si>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</si>
  <si>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</si>
  <si>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</si>
  <si>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</si>
  <si>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</si>
  <si>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</si>
  <si>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</si>
  <si>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</si>
  <si>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</si>
  <si>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</si>
  <si>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</si>
  <si>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</si>
  <si>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</si>
  <si>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</si>
  <si>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</si>
  <si>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</si>
  <si>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</si>
  <si>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</si>
  <si>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</si>
  <si>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</si>
  <si>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</si>
  <si>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</si>
  <si>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</si>
  <si>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</si>
  <si>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</si>
  <si>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</si>
  <si>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</si>
  <si>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</si>
  <si>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</si>
  <si>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</si>
  <si>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</si>
  <si>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</si>
  <si>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</si>
  <si>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</si>
  <si>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</si>
  <si>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</si>
  <si>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</si>
  <si>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</si>
  <si>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</si>
  <si>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</si>
  <si>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</si>
  <si>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</si>
  <si>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</si>
  <si>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</si>
  <si>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</si>
  <si>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</si>
  <si>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</si>
  <si>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</si>
  <si>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</si>
  <si>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</si>
  <si>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</si>
  <si>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</si>
  <si>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</si>
  <si>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</si>
  <si>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</si>
  <si>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</si>
  <si>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</si>
  <si>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</si>
  <si>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</si>
  <si>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</si>
  <si>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</si>
  <si>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</si>
  <si>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</si>
  <si>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</si>
  <si>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</si>
  <si>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</si>
  <si>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</si>
  <si>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</si>
  <si>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</si>
  <si>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</si>
  <si>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</si>
  <si>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</si>
  <si>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</si>
  <si>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</si>
  <si>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</si>
  <si>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</si>
  <si>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</si>
  <si>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</si>
  <si>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</si>
  <si>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</si>
  <si>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</si>
  <si>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</si>
  <si>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</si>
  <si>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</si>
  <si>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</si>
  <si>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</si>
  <si>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</si>
  <si>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</si>
  <si>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</si>
  <si>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</si>
  <si>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</si>
  <si>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</si>
  <si>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</si>
  <si>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</si>
  <si>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</si>
  <si>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</si>
  <si>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</si>
  <si>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</si>
  <si>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</si>
  <si>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</si>
  <si>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</si>
  <si>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</si>
  <si>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</si>
  <si>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</si>
  <si>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</si>
  <si>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</si>
  <si>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</si>
  <si>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</si>
  <si>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</si>
  <si>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</si>
  <si>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</si>
  <si>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</si>
  <si>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</si>
  <si>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</si>
  <si>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</si>
  <si>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</si>
  <si>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</si>
  <si>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</si>
  <si>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</si>
  <si>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</si>
  <si>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</si>
  <si>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</si>
  <si>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</si>
  <si>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</si>
  <si>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</si>
  <si>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</si>
  <si>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</si>
  <si>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</si>
  <si>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</si>
  <si>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</si>
  <si>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</si>
  <si>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</si>
  <si>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</si>
  <si>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</si>
  <si>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</si>
  <si>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</si>
  <si>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</si>
  <si>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</si>
  <si>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</si>
  <si>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</si>
  <si>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</si>
  <si>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</si>
  <si>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</si>
  <si>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</si>
  <si>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</si>
  <si>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</si>
  <si>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</si>
  <si>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</si>
  <si>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</si>
  <si>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</si>
  <si>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</si>
  <si>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</si>
  <si>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</si>
  <si>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</si>
  <si>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</si>
  <si>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</si>
  <si>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</si>
  <si>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</si>
  <si>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</si>
  <si>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</si>
  <si>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</si>
  <si>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</si>
  <si>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</si>
  <si>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</si>
  <si>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</si>
  <si>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</si>
  <si>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</si>
  <si>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</si>
  <si>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</si>
  <si>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</si>
  <si>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</si>
  <si>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</si>
  <si>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</si>
  <si>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</si>
  <si>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</si>
  <si>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</si>
  <si>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</si>
  <si>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</si>
  <si>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</si>
  <si>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</si>
  <si>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</si>
  <si>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</si>
  <si>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</si>
  <si>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</si>
  <si>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</si>
  <si>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</si>
  <si>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</si>
  <si>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</si>
  <si>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</si>
  <si>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</si>
  <si>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</si>
  <si>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</si>
  <si>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</si>
  <si>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</si>
  <si>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</si>
  <si>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</si>
  <si>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</si>
  <si>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</si>
  <si>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</si>
  <si>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</si>
  <si>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</si>
  <si>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</si>
  <si>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</si>
  <si>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</si>
  <si>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</si>
  <si>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</si>
  <si>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</si>
  <si>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</si>
  <si>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</si>
  <si>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</si>
  <si>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</si>
  <si>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</si>
  <si>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</si>
  <si>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</si>
  <si>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</si>
  <si>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</si>
  <si>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</si>
  <si>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</si>
  <si>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</si>
  <si>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</si>
  <si>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</si>
  <si>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</si>
  <si>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</si>
  <si>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</si>
  <si>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</si>
  <si>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</si>
  <si>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</si>
  <si>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</si>
  <si>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</si>
  <si>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</si>
  <si>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</si>
  <si>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</si>
  <si>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</si>
  <si>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</si>
  <si>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</si>
  <si>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</si>
  <si>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</si>
  <si>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</si>
  <si>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</si>
  <si>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</si>
  <si>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</si>
  <si>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</si>
  <si>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</si>
  <si>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</si>
  <si>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</si>
  <si>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</si>
  <si>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</si>
  <si>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</si>
  <si>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</si>
  <si>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</si>
  <si>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</si>
  <si>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</si>
  <si>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</si>
  <si>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</si>
  <si>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</si>
  <si>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</si>
  <si>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</si>
  <si>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</si>
  <si>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</si>
  <si>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</si>
  <si>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</si>
  <si>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</si>
  <si>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</si>
  <si>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</si>
  <si>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</si>
  <si>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</si>
  <si>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</si>
  <si>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</si>
  <si>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</si>
  <si>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</si>
  <si>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</si>
  <si>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</si>
  <si>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</si>
  <si>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</si>
  <si>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</si>
  <si>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</si>
  <si>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</si>
  <si>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</si>
  <si>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</si>
  <si>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</si>
  <si>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</si>
  <si>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</si>
  <si>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</si>
  <si>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</si>
  <si>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</si>
  <si>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</si>
  <si>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</si>
  <si>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</si>
  <si>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</si>
  <si>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</si>
  <si>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</si>
  <si>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</si>
  <si>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</si>
  <si>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</si>
  <si>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</si>
  <si>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</si>
  <si>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</si>
  <si>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</si>
  <si>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</si>
  <si>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</si>
  <si>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</si>
  <si>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</si>
  <si>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</si>
  <si>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</si>
  <si>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</si>
  <si>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</si>
  <si>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</si>
  <si>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</si>
  <si>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</si>
  <si>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</si>
  <si>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</si>
  <si>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</si>
  <si>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</si>
  <si>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</si>
  <si>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</si>
  <si>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</si>
  <si>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</si>
  <si>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</si>
  <si>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</si>
  <si>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</si>
  <si>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</si>
  <si>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</si>
  <si>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</si>
  <si>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</si>
  <si>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</si>
  <si>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</si>
  <si>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</si>
  <si>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</si>
  <si>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</si>
  <si>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</si>
  <si>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</si>
  <si>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</si>
  <si>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</si>
  <si>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</si>
  <si>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</si>
  <si>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</si>
  <si>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</si>
  <si>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</si>
  <si>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</si>
  <si>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</si>
  <si>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</si>
  <si>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</si>
  <si>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</si>
  <si>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</si>
  <si>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</si>
  <si>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</si>
  <si>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</si>
  <si>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</si>
  <si>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</si>
  <si>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</si>
  <si>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</si>
  <si>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</si>
  <si>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</si>
  <si>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</si>
  <si>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</si>
  <si>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</si>
  <si>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</si>
  <si>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</si>
  <si>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</si>
  <si>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</si>
  <si>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</si>
  <si>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</si>
  <si>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</si>
  <si>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</si>
  <si>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</si>
  <si>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</si>
  <si>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</si>
  <si>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</si>
  <si>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</si>
  <si>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</si>
  <si>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</si>
  <si>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</si>
  <si>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</si>
  <si>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</si>
  <si>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</si>
  <si>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</si>
  <si>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</si>
  <si>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</si>
  <si>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</si>
  <si>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</si>
  <si>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</si>
  <si>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</si>
  <si>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</si>
  <si>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</si>
  <si>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</si>
  <si>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</si>
  <si>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</si>
  <si>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</si>
  <si>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</si>
  <si>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</si>
  <si>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</si>
  <si>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</si>
  <si>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</si>
  <si>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</si>
  <si>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</si>
  <si>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</si>
  <si>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</si>
  <si>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</si>
  <si>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</si>
  <si>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</si>
  <si>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</si>
  <si>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</si>
  <si>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</si>
  <si>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</si>
  <si>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</si>
  <si>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</si>
  <si>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</si>
  <si>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</si>
  <si>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</si>
  <si>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</si>
  <si>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</si>
  <si>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</si>
  <si>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</si>
  <si>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</si>
  <si>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</si>
  <si>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</si>
  <si>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</si>
  <si>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</si>
  <si>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</si>
  <si>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</si>
  <si>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</si>
  <si>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</si>
  <si>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</si>
  <si>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</si>
  <si>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</si>
  <si>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</si>
  <si>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</si>
  <si>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</si>
  <si>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</si>
  <si>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</si>
  <si>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</si>
  <si>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</si>
  <si>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</si>
  <si>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</si>
  <si>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</si>
  <si>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</si>
  <si>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</si>
  <si>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</si>
  <si>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</si>
  <si>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</si>
  <si>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</si>
  <si>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</si>
  <si>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</si>
  <si>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</si>
  <si>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</si>
  <si>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</si>
  <si>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</si>
  <si>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</si>
  <si>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</si>
  <si>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</si>
  <si>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</si>
  <si>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</si>
  <si>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</si>
  <si>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</si>
  <si>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</si>
  <si>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</si>
  <si>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</si>
  <si>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</si>
  <si>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</si>
  <si>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</si>
  <si>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</si>
  <si>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</si>
  <si>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</si>
  <si>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</si>
  <si>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</si>
  <si>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</si>
  <si>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</si>
  <si>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</si>
  <si>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</si>
  <si>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</si>
  <si>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</si>
  <si>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</si>
  <si>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</si>
  <si>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</si>
  <si>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</si>
  <si>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</si>
  <si>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</si>
  <si>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</si>
  <si>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</si>
  <si>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</si>
  <si>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</si>
  <si>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</si>
  <si>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</si>
  <si>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</si>
  <si>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</si>
  <si>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</si>
  <si>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</si>
  <si>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</si>
  <si>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</si>
  <si>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</si>
  <si>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</si>
  <si>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</si>
  <si>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</si>
  <si>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</si>
  <si>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</si>
  <si>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</si>
  <si>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</si>
  <si>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</si>
  <si>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</si>
  <si>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</si>
  <si>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</si>
  <si>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</si>
  <si>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</si>
  <si>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</si>
  <si>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</si>
  <si>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</si>
  <si>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</si>
  <si>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</si>
  <si>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</si>
  <si>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</si>
  <si>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</si>
  <si>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</si>
  <si>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</si>
  <si>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</si>
  <si>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</si>
  <si>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</si>
  <si>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</si>
  <si>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</si>
  <si>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</si>
  <si>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</si>
  <si>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</si>
  <si>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</si>
  <si>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</si>
  <si>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</si>
  <si>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</si>
  <si>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</si>
  <si>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</si>
  <si>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</si>
  <si>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</si>
  <si>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</si>
  <si>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</si>
  <si>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</si>
  <si>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</si>
  <si>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</si>
  <si>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</si>
  <si>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</si>
  <si>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</si>
  <si>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</si>
  <si>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</si>
  <si>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</si>
  <si>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</si>
  <si>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</si>
  <si>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</si>
  <si>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</si>
  <si>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</si>
  <si>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</si>
  <si>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</si>
  <si>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</si>
  <si>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</si>
  <si>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</si>
  <si>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</si>
  <si>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</si>
  <si>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</si>
  <si>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</si>
  <si>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</si>
  <si>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</si>
  <si>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</si>
  <si>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</si>
  <si>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</si>
  <si>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</si>
  <si>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</si>
  <si>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</si>
  <si>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</si>
  <si>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</si>
  <si>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</si>
  <si>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</si>
  <si>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</si>
  <si>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</si>
  <si>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</si>
  <si>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</si>
  <si>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</si>
  <si>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</si>
  <si>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</si>
  <si>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</si>
  <si>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</si>
  <si>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</si>
  <si>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</si>
  <si>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</si>
  <si>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</si>
  <si>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</si>
  <si>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</si>
  <si>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</si>
  <si>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</si>
  <si>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</si>
  <si>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</si>
  <si>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</si>
  <si>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</si>
  <si>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</si>
  <si>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</si>
  <si>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</si>
  <si>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</si>
  <si>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</si>
  <si>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</si>
  <si>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</si>
  <si>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</si>
  <si>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</si>
  <si>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</si>
  <si>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</si>
  <si>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</si>
  <si>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</si>
  <si>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</si>
  <si>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</si>
  <si>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</si>
  <si>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</si>
  <si>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</si>
  <si>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</si>
  <si>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</si>
  <si>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</si>
  <si>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</si>
  <si>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</si>
  <si>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</si>
  <si>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</si>
  <si>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</si>
  <si>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</si>
  <si>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</si>
  <si>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</si>
  <si>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</si>
  <si>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</si>
  <si>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</si>
  <si>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</si>
  <si>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</si>
  <si>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</si>
  <si>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</si>
  <si>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</si>
  <si>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</si>
  <si>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</si>
  <si>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</si>
  <si>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</si>
  <si>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</si>
  <si>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</si>
  <si>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</si>
  <si>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</si>
  <si>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</si>
  <si>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</si>
  <si>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</si>
  <si>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</si>
  <si>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</si>
  <si>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</si>
  <si>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</si>
  <si>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</si>
  <si>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</si>
  <si>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</si>
  <si>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</si>
  <si>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</si>
  <si>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</si>
  <si>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</si>
  <si>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</si>
  <si>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</si>
  <si>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</si>
  <si>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</si>
  <si>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</si>
  <si>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</si>
  <si>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</si>
  <si>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</si>
  <si>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</si>
  <si>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</si>
  <si>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</si>
  <si>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</si>
  <si>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</si>
  <si>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</si>
  <si>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</si>
  <si>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</si>
  <si>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</si>
  <si>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</si>
  <si>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</si>
  <si>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</si>
  <si>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</si>
  <si>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</si>
  <si>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</si>
  <si>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</si>
  <si>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</si>
  <si>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</si>
  <si>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</si>
  <si>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</si>
  <si>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</si>
  <si>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</si>
  <si>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</si>
  <si>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</si>
  <si>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</si>
  <si>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</si>
  <si>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</si>
  <si>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</si>
  <si>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</si>
  <si>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</si>
  <si>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</si>
  <si>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</si>
  <si>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</si>
  <si>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</si>
  <si>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</si>
  <si>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</si>
  <si>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</si>
  <si>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</si>
  <si>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</si>
  <si>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</si>
  <si>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</si>
  <si>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</si>
  <si>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</si>
  <si>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</si>
  <si>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</si>
  <si>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</si>
  <si>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</si>
  <si>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</si>
  <si>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</si>
  <si>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</si>
  <si>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</si>
  <si>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</si>
  <si>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</si>
  <si>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</si>
  <si>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</si>
  <si>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</si>
  <si>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</si>
  <si>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</si>
  <si>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</si>
  <si>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</si>
  <si>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</si>
  <si>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</si>
  <si>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</si>
  <si>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</si>
  <si>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</si>
  <si>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</si>
  <si>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</si>
  <si>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</si>
  <si>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</si>
  <si>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</si>
  <si>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</si>
  <si>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</si>
  <si>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</si>
  <si>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</si>
  <si>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</si>
  <si>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</si>
  <si>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</si>
  <si>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</si>
  <si>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</si>
  <si>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</si>
  <si>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</si>
  <si>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</si>
  <si>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</si>
  <si>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</si>
  <si>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</si>
  <si>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</si>
  <si>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</si>
  <si>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</si>
  <si>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</si>
  <si>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</si>
  <si>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</si>
  <si>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</si>
  <si>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</si>
  <si>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</si>
  <si>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</si>
  <si>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</si>
  <si>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</si>
  <si>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</si>
  <si>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</si>
  <si>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</si>
  <si>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</si>
  <si>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</si>
  <si>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</si>
  <si>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</si>
  <si>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</si>
  <si>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</si>
  <si>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</si>
  <si>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</si>
  <si>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</si>
  <si>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</si>
  <si>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</si>
  <si>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</si>
  <si>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</si>
  <si>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</si>
  <si>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</si>
  <si>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</si>
  <si>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</si>
  <si>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</si>
  <si>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</si>
  <si>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</si>
  <si>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</si>
  <si>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</si>
  <si>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</si>
  <si>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</si>
  <si>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</si>
  <si>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</si>
  <si>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</si>
  <si>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</si>
  <si>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</si>
  <si>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</si>
  <si>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</si>
  <si>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</si>
  <si>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</si>
  <si>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</si>
  <si>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</si>
  <si>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</si>
  <si>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</si>
  <si>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</si>
  <si>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</si>
  <si>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</si>
  <si>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</si>
  <si>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</si>
  <si>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</si>
  <si>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</si>
  <si>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</si>
  <si>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</si>
  <si>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</si>
  <si>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</si>
  <si>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</si>
  <si>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</si>
  <si>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</si>
  <si>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</si>
  <si>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</si>
  <si>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</si>
  <si>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</si>
  <si>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</si>
  <si>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</si>
  <si>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</si>
  <si>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</si>
  <si>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</si>
  <si>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</si>
  <si>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</si>
  <si>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</si>
  <si>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</si>
  <si>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</si>
  <si>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</si>
  <si>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</si>
  <si>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</si>
  <si>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</si>
  <si>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</si>
  <si>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</si>
  <si>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</si>
  <si>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</si>
  <si>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</si>
  <si>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</si>
  <si>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</si>
  <si>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</si>
  <si>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</si>
  <si>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</si>
  <si>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</si>
  <si>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</si>
  <si>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</si>
  <si>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</si>
  <si>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</si>
  <si>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</si>
  <si>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</si>
  <si>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</si>
  <si>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</si>
  <si>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</si>
  <si>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</si>
  <si>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</si>
  <si>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</si>
  <si>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</si>
  <si>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</si>
  <si>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</si>
  <si>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</si>
  <si>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</si>
  <si>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</si>
  <si>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</si>
  <si>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</si>
  <si>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</si>
  <si>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</si>
  <si>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</si>
  <si>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</si>
  <si>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</si>
  <si>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</si>
  <si>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</si>
  <si>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</si>
  <si>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</si>
  <si>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</si>
  <si>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</si>
  <si>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</si>
  <si>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</si>
  <si>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</si>
  <si>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</si>
  <si>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</si>
  <si>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</si>
  <si>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</si>
  <si>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</si>
  <si>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</si>
  <si>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</si>
  <si>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</si>
  <si>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</si>
  <si>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</si>
  <si>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</si>
  <si>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</si>
  <si>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</si>
  <si>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</si>
  <si>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</si>
  <si>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</si>
  <si>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</si>
  <si>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</si>
  <si>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</si>
  <si>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</si>
  <si>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</si>
  <si>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</si>
  <si>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</si>
  <si>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</si>
  <si>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</si>
  <si>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</si>
  <si>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</si>
  <si>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</si>
  <si>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</si>
  <si>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</si>
  <si>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</si>
  <si>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</si>
  <si>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</si>
  <si>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</si>
  <si>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</si>
  <si>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</si>
  <si>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</si>
  <si>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</si>
  <si>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</si>
  <si>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</si>
  <si>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</si>
  <si>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</si>
  <si>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</si>
  <si>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</si>
  <si>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</si>
  <si>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</si>
  <si>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</si>
  <si>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</si>
  <si>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</si>
  <si>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</si>
  <si>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</si>
  <si>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</si>
  <si>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</si>
  <si>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</si>
  <si>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</si>
  <si>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</si>
  <si>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</si>
  <si>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</si>
  <si>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</si>
  <si>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</si>
  <si>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</si>
  <si>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</si>
  <si>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</si>
  <si>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</si>
  <si>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</si>
  <si>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</si>
  <si>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</si>
  <si>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</si>
  <si>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</si>
  <si>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</si>
  <si>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</si>
  <si>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</si>
  <si>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</si>
  <si>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</si>
  <si>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</si>
  <si>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</si>
  <si>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</si>
  <si>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</si>
  <si>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</si>
  <si>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</si>
  <si>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</si>
  <si>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</si>
  <si>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</si>
  <si>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</si>
  <si>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</si>
  <si>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</si>
  <si>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</si>
  <si>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</si>
  <si>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</si>
  <si>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</si>
  <si>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</si>
  <si>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</si>
  <si>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</si>
  <si>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</si>
  <si>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</si>
  <si>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</si>
  <si>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</si>
  <si>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</si>
  <si>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</si>
  <si>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</si>
  <si>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</si>
  <si>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</si>
  <si>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</si>
  <si>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</si>
  <si>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</si>
  <si>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</si>
  <si>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</si>
  <si>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</si>
  <si>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</si>
  <si>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</si>
  <si>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</si>
  <si>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</si>
  <si>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</si>
  <si>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</si>
  <si>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</si>
  <si>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</si>
  <si>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</si>
  <si>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</si>
  <si>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</si>
  <si>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</si>
  <si>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</si>
  <si>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</si>
  <si>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</si>
  <si>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</si>
  <si>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</si>
  <si>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</si>
  <si>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</si>
  <si>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</si>
  <si>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</si>
  <si>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</si>
  <si>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</si>
  <si>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</si>
  <si>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</si>
  <si>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</si>
  <si>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</si>
  <si>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</si>
  <si>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</si>
  <si>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</si>
  <si>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</si>
  <si>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</si>
  <si>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</si>
  <si>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</si>
  <si>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</si>
  <si>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</si>
  <si>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</si>
  <si>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</si>
  <si>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</si>
  <si>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</si>
  <si>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</si>
  <si>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</si>
  <si>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</si>
  <si>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</si>
  <si>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</si>
  <si>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</si>
  <si>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</si>
  <si>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</si>
  <si>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</si>
  <si>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</si>
  <si>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</si>
  <si>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</si>
  <si>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</si>
  <si>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</si>
  <si>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</si>
  <si>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</si>
  <si>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</si>
  <si>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</si>
  <si>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</si>
  <si>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</si>
  <si>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</si>
  <si>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</si>
  <si>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</si>
  <si>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</si>
  <si>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</si>
  <si>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</si>
  <si>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</si>
  <si>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</si>
  <si>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</si>
  <si>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</si>
  <si>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</si>
  <si>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</si>
  <si>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</si>
  <si>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</si>
  <si>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</si>
  <si>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</si>
  <si>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</si>
  <si>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</si>
  <si>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</si>
  <si>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</si>
  <si>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</si>
  <si>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</si>
  <si>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</si>
  <si>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</si>
  <si>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</si>
  <si>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</si>
  <si>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</si>
  <si>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</si>
  <si>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</si>
  <si>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</si>
  <si>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</si>
  <si>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</si>
  <si>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</si>
  <si>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</si>
  <si>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</si>
  <si>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</si>
  <si>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</si>
  <si>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</si>
  <si>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</si>
  <si>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</si>
  <si>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</si>
  <si>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</si>
  <si>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</si>
  <si>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</si>
  <si>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</si>
  <si>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</si>
  <si>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</si>
  <si>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</si>
  <si>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</si>
  <si>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</si>
  <si>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</si>
  <si>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</si>
  <si>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</si>
  <si>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</si>
  <si>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</si>
  <si>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</si>
  <si>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</si>
  <si>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</si>
  <si>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</si>
  <si>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</si>
  <si>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</si>
  <si>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</si>
  <si>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</si>
  <si>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</si>
  <si>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</si>
  <si>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</si>
  <si>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</si>
  <si>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</si>
  <si>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</si>
  <si>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</si>
  <si>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</si>
  <si>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</si>
  <si>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</si>
  <si>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</si>
  <si>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</si>
  <si>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</si>
  <si>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</si>
  <si>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</si>
  <si>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</si>
  <si>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</si>
  <si>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</si>
  <si>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</si>
  <si>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</si>
  <si>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</si>
  <si>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</si>
  <si>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</si>
  <si>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</si>
  <si>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</si>
  <si>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</si>
  <si>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</si>
  <si>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</si>
  <si>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</si>
  <si>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</si>
  <si>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</si>
  <si>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</si>
  <si>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</si>
  <si>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</si>
  <si>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</si>
  <si>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</si>
  <si>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</si>
  <si>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</si>
  <si>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</si>
  <si>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</si>
  <si>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</si>
  <si>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</si>
  <si>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</si>
  <si>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</si>
  <si>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</si>
  <si>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</si>
  <si>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</si>
  <si>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</si>
  <si>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</si>
  <si>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</si>
  <si>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</si>
  <si>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</si>
  <si>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</si>
  <si>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</si>
  <si>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</si>
  <si>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</si>
  <si>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</si>
  <si>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</si>
  <si>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</si>
  <si>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</si>
  <si>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</si>
  <si>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</si>
  <si>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</si>
  <si>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</si>
  <si>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</si>
  <si>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</si>
  <si>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</si>
  <si>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</si>
  <si>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</si>
  <si>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</si>
  <si>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</si>
  <si>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</si>
  <si>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</si>
  <si>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</si>
  <si>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</si>
  <si>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</si>
  <si>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</si>
  <si>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</si>
  <si>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</si>
  <si>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</si>
  <si>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</si>
  <si>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</si>
  <si>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</si>
  <si>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</si>
  <si>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</si>
  <si>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</si>
  <si>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</si>
  <si>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</si>
  <si>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</si>
  <si>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</si>
  <si>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</si>
  <si>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</si>
  <si>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</si>
  <si>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</si>
  <si>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</si>
  <si>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</si>
  <si>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</si>
  <si>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</si>
  <si>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</si>
  <si>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</si>
  <si>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</si>
  <si>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</si>
  <si>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</si>
  <si>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</si>
  <si>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</si>
  <si>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</si>
  <si>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</si>
  <si>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</si>
  <si>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</si>
  <si>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</si>
  <si>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</si>
  <si>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</si>
  <si>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</si>
  <si>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</si>
  <si>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</si>
  <si>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</si>
  <si>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</si>
  <si>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</si>
  <si>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</si>
  <si>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</si>
  <si>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</si>
  <si>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</si>
  <si>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</si>
  <si>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</si>
  <si>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</si>
  <si>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</si>
  <si>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</si>
  <si>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</si>
  <si>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</si>
  <si>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</si>
  <si>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</si>
  <si>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</si>
  <si>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</si>
  <si>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</si>
  <si>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</si>
  <si>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</si>
  <si>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</si>
  <si>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</si>
  <si>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</si>
  <si>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</si>
  <si>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</si>
  <si>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</si>
  <si>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</si>
  <si>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</si>
  <si>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</si>
  <si>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</si>
  <si>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</si>
  <si>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</si>
  <si>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</si>
  <si>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</si>
  <si>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</si>
  <si>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</si>
  <si>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</si>
  <si>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</si>
  <si>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</si>
  <si>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</si>
  <si>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</si>
  <si>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</si>
  <si>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</si>
  <si>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</si>
  <si>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</si>
  <si>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</si>
  <si>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</si>
  <si>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</si>
  <si>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</si>
  <si>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</si>
  <si>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</si>
  <si>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</si>
  <si>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</si>
  <si>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</si>
  <si>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</si>
  <si>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</si>
  <si>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</si>
  <si>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</si>
  <si>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</si>
  <si>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</si>
  <si>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</si>
  <si>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</si>
  <si>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</si>
  <si>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</si>
  <si>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</si>
  <si>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</si>
  <si>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</si>
  <si>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</si>
  <si>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</si>
  <si>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</si>
  <si>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</si>
  <si>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</si>
  <si>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</si>
  <si>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</si>
  <si>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</si>
  <si>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</si>
  <si>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</si>
  <si>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</si>
  <si>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</si>
  <si>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</si>
  <si>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</si>
  <si>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</si>
  <si>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</si>
  <si>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</si>
  <si>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</si>
  <si>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</si>
  <si>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</si>
  <si>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</si>
  <si>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</si>
  <si>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</si>
  <si>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</si>
  <si>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</si>
  <si>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</si>
  <si>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</si>
  <si>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</si>
  <si>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</si>
  <si>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</si>
  <si>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</si>
  <si>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</si>
  <si>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</si>
  <si>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</si>
  <si>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</si>
  <si>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</si>
  <si>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</si>
  <si>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</si>
  <si>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</si>
  <si>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</si>
  <si>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</si>
  <si>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</si>
  <si>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</si>
  <si>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</si>
  <si>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</si>
  <si>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</si>
  <si>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</si>
  <si>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</si>
  <si>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</si>
  <si>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</si>
  <si>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</si>
  <si>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</si>
  <si>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</si>
  <si>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</si>
  <si>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</si>
  <si>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</si>
  <si>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</si>
  <si>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</si>
  <si>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</si>
  <si>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</si>
  <si>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</si>
  <si>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</si>
  <si>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</si>
  <si>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</si>
  <si>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</si>
  <si>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</si>
  <si>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</si>
  <si>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</si>
  <si>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</si>
  <si>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</si>
  <si>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</si>
  <si>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</si>
  <si>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</si>
  <si>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</si>
  <si>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</si>
  <si>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</si>
  <si>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</si>
  <si>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</si>
  <si>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</si>
  <si>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</si>
  <si>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</si>
  <si>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</si>
  <si>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</si>
  <si>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</si>
  <si>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</si>
  <si>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</si>
  <si>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</si>
  <si>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</si>
  <si>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</si>
  <si>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</si>
  <si>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</si>
  <si>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</si>
  <si>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</si>
  <si>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</si>
  <si>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</si>
  <si>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</si>
  <si>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</si>
  <si>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</si>
  <si>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</si>
  <si>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</si>
  <si>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</si>
  <si>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</si>
  <si>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</si>
  <si>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</si>
  <si>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</si>
  <si>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</si>
  <si>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</si>
  <si>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</si>
  <si>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</si>
  <si>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</si>
  <si>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</si>
  <si>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</si>
  <si>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</si>
  <si>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</si>
  <si>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</si>
  <si>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</si>
  <si>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</si>
  <si>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</si>
  <si>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</si>
  <si>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</si>
  <si>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</si>
  <si>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</si>
  <si>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</si>
  <si>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</si>
  <si>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</si>
  <si>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</si>
  <si>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</si>
  <si>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</si>
  <si>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</si>
  <si>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</si>
  <si>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</si>
  <si>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</si>
  <si>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</si>
  <si>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</si>
  <si>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</si>
  <si>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</si>
  <si>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</si>
  <si>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</si>
  <si>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</si>
  <si>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</si>
  <si>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</si>
  <si>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</si>
  <si>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</si>
  <si>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</si>
  <si>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</si>
  <si>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</si>
  <si>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</si>
  <si>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</si>
  <si>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</si>
  <si>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</si>
  <si>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</si>
  <si>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</si>
  <si>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</si>
  <si>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</si>
  <si>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</si>
  <si>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</si>
  <si>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</si>
  <si>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</si>
  <si>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</si>
  <si>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</si>
  <si>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</si>
  <si>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</si>
  <si>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</si>
  <si>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</si>
  <si>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</si>
  <si>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</si>
  <si>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</si>
  <si>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</si>
  <si>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</si>
  <si>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</si>
  <si>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</si>
  <si>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</si>
  <si>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</si>
  <si>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</si>
  <si>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</si>
  <si>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</si>
  <si>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</si>
  <si>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</si>
  <si>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</si>
  <si>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</si>
  <si>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</si>
  <si>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</si>
  <si>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</si>
  <si>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</si>
  <si>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</si>
  <si>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</si>
  <si>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</si>
  <si>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</si>
  <si>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</si>
  <si>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</si>
  <si>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</si>
  <si>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</si>
  <si>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</si>
  <si>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</si>
  <si>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</si>
  <si>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</si>
  <si>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</si>
  <si>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</si>
  <si>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</si>
  <si>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</si>
  <si>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</si>
  <si>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</si>
  <si>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</si>
  <si>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</si>
  <si>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</si>
  <si>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</si>
  <si>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</si>
  <si>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</si>
  <si>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</si>
  <si>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</si>
  <si>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</si>
  <si>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</si>
  <si>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</si>
  <si>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</si>
  <si>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</si>
  <si>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</si>
  <si>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</si>
  <si>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</si>
  <si>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</si>
  <si>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</si>
  <si>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</si>
  <si>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</si>
  <si>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</si>
  <si>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</si>
  <si>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</si>
  <si>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</si>
  <si>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</si>
  <si>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</si>
  <si>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</si>
  <si>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</si>
  <si>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</si>
  <si>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</si>
  <si>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</si>
  <si>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</si>
  <si>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</si>
  <si>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</si>
  <si>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</si>
  <si>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</si>
  <si>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</si>
  <si>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</si>
  <si>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</si>
  <si>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</si>
  <si>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</si>
  <si>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</si>
  <si>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</si>
  <si>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</si>
  <si>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</si>
  <si>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</si>
  <si>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</si>
  <si>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</si>
  <si>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</si>
  <si>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</si>
  <si>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</si>
  <si>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</si>
  <si>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</si>
  <si>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</si>
  <si>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</si>
  <si>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</si>
  <si>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</si>
  <si>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</si>
  <si>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</si>
  <si>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</si>
  <si>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</si>
  <si>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</si>
  <si>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</si>
  <si>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</si>
  <si>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</si>
  <si>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</si>
  <si>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</si>
  <si>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</si>
  <si>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</si>
  <si>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</si>
  <si>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</si>
  <si>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</si>
  <si>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</si>
  <si>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</si>
  <si>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</si>
  <si>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</si>
  <si>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</si>
  <si>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</si>
  <si>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</si>
  <si>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</si>
  <si>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</si>
  <si>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</si>
  <si>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</si>
  <si>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</si>
  <si>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</si>
  <si>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</si>
  <si>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</si>
  <si>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</si>
  <si>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</si>
  <si>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</si>
  <si>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</si>
  <si>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</si>
  <si>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</si>
  <si>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</si>
  <si>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</si>
  <si>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</si>
  <si>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</si>
  <si>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</si>
  <si>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</si>
  <si>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</si>
  <si>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</si>
  <si>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</si>
  <si>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</si>
  <si>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</si>
  <si>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</si>
  <si>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</si>
  <si>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</si>
  <si>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</si>
  <si>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</si>
  <si>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</si>
  <si>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</si>
  <si>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</si>
  <si>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</si>
  <si>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</si>
  <si>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</si>
  <si>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</si>
  <si>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</si>
  <si>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</si>
  <si>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</si>
  <si>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</si>
  <si>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</si>
  <si>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</si>
  <si>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</si>
  <si>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</si>
  <si>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</si>
  <si>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</si>
  <si>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</si>
  <si>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</si>
  <si>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</si>
  <si>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</si>
  <si>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</si>
  <si>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</si>
  <si>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</si>
  <si>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</si>
  <si>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</si>
  <si>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</si>
  <si>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</si>
  <si>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</si>
  <si>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</si>
  <si>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</si>
  <si>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</si>
  <si>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</si>
  <si>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</si>
  <si>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</si>
  <si>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</si>
  <si>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</si>
  <si>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</si>
  <si>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</si>
  <si>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</si>
  <si>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</si>
  <si>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</si>
  <si>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</si>
  <si>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</si>
  <si>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</si>
  <si>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</si>
  <si>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</si>
  <si>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</si>
  <si>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</si>
  <si>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</si>
  <si>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</si>
  <si>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</si>
  <si>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</si>
  <si>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</si>
  <si>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</si>
  <si>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</si>
  <si>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</si>
  <si>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</si>
  <si>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</si>
  <si>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</si>
  <si>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</si>
  <si>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</si>
  <si>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</si>
  <si>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</si>
  <si>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</si>
  <si>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</si>
  <si>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</si>
  <si>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</si>
  <si>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</si>
  <si>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</si>
  <si>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</si>
  <si>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</si>
  <si>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</si>
  <si>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</si>
  <si>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</si>
  <si>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</si>
  <si>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</si>
  <si>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</si>
  <si>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</si>
  <si>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</si>
  <si>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</si>
  <si>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</si>
  <si>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</si>
  <si>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</si>
  <si>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</si>
  <si>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</si>
  <si>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</si>
  <si>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</si>
  <si>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</si>
  <si>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</si>
  <si>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</si>
  <si>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</si>
  <si>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</si>
  <si>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</si>
  <si>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</si>
  <si>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</si>
  <si>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</si>
  <si>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</si>
  <si>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</si>
  <si>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</si>
  <si>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</si>
  <si>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</si>
  <si>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</si>
  <si>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</si>
  <si>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</si>
  <si>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</si>
  <si>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</si>
  <si>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</si>
  <si>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</si>
  <si>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</si>
  <si>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</si>
  <si>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</si>
  <si>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</si>
  <si>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</si>
  <si>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</si>
  <si>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</si>
  <si>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</si>
  <si>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</si>
  <si>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</si>
  <si>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</si>
  <si>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</si>
  <si>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</si>
  <si>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</si>
  <si>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</si>
  <si>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</si>
  <si>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</si>
  <si>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</si>
  <si>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</si>
  <si>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</si>
  <si>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</si>
  <si>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</si>
  <si>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</si>
  <si>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</si>
  <si>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</si>
  <si>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</si>
  <si>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</si>
  <si>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</si>
  <si>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</si>
  <si>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</si>
  <si>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</si>
  <si>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</si>
  <si>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</si>
  <si>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</si>
  <si>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</si>
  <si>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</si>
  <si>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</si>
  <si>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</si>
  <si>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</si>
  <si>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</si>
  <si>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</si>
  <si>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</si>
  <si>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</si>
  <si>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</si>
  <si>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</si>
  <si>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</si>
  <si>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</si>
  <si>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</si>
  <si>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</si>
  <si>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</si>
  <si>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</si>
  <si>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</si>
  <si>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</si>
  <si>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</si>
  <si>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</si>
  <si>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</si>
  <si>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</si>
  <si>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</si>
  <si>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</si>
  <si>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</si>
  <si>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</si>
  <si>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</si>
  <si>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</si>
  <si>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</si>
  <si>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</si>
  <si>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</si>
  <si>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</si>
  <si>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</si>
  <si>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</si>
  <si>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</si>
  <si>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</si>
  <si>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</si>
  <si>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</si>
  <si>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</si>
  <si>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</si>
  <si>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</si>
  <si>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</si>
  <si>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</si>
  <si>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</si>
  <si>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</si>
  <si>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</si>
  <si>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</si>
  <si>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</si>
  <si>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</si>
  <si>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</si>
  <si>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</si>
  <si>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</si>
  <si>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</si>
  <si>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</si>
  <si>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</si>
  <si>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</si>
  <si>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</si>
  <si>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</si>
  <si>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</si>
  <si>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</si>
  <si>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</si>
  <si>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</si>
  <si>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</si>
  <si>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</si>
  <si>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</si>
  <si>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</si>
  <si>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</si>
  <si>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</si>
  <si>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</si>
  <si>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</si>
  <si>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</si>
  <si>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</si>
  <si>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</si>
  <si>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</si>
  <si>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</si>
  <si>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</si>
  <si>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</si>
  <si>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</si>
  <si>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</si>
  <si>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</si>
  <si>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</si>
  <si>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</si>
  <si>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</si>
  <si>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</si>
  <si>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</si>
  <si>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</si>
  <si>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</si>
  <si>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</si>
  <si>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</si>
  <si>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</si>
  <si>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</si>
  <si>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</si>
  <si>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</si>
  <si>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</si>
  <si>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</si>
  <si>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</si>
  <si>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</si>
  <si>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</si>
  <si>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</si>
  <si>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</si>
  <si>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</si>
  <si>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</si>
  <si>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</si>
  <si>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</si>
  <si>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</si>
  <si>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</si>
  <si>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</si>
  <si>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</si>
  <si>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</si>
  <si>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</si>
  <si>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</si>
  <si>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</si>
  <si>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</si>
  <si>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</si>
  <si>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</si>
  <si>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</si>
  <si>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</si>
  <si>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</si>
  <si>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</si>
  <si>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</si>
  <si>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</si>
  <si>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</si>
  <si>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</si>
  <si>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</si>
  <si>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</si>
  <si>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</si>
  <si>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</si>
  <si>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</si>
  <si>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</si>
  <si>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</si>
  <si>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</si>
  <si>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</si>
  <si>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</si>
  <si>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</si>
  <si>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</si>
  <si>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</si>
  <si>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</si>
  <si>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</si>
  <si>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</si>
  <si>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</si>
  <si>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</si>
  <si>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</si>
  <si>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</si>
  <si>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</si>
  <si>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</si>
  <si>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</si>
  <si>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</si>
  <si>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</si>
  <si>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</si>
  <si>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</si>
  <si>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</si>
  <si>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</si>
  <si>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</si>
  <si>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</si>
  <si>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</si>
  <si>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</si>
  <si>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</si>
  <si>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</si>
  <si>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</si>
  <si>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</si>
  <si>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</si>
  <si>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</si>
  <si>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</si>
  <si>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</si>
  <si>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</si>
  <si>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</si>
  <si>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</si>
  <si>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</si>
  <si>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</si>
  <si>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</si>
  <si>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</si>
  <si>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</si>
  <si>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</si>
  <si>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</si>
  <si>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</si>
  <si>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</si>
  <si>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</si>
  <si>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</si>
  <si>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</si>
  <si>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</si>
  <si>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</si>
  <si>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</si>
  <si>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</si>
  <si>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</si>
  <si>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</si>
  <si>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</si>
  <si>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</si>
  <si>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</si>
  <si>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</si>
  <si>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</si>
  <si>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</si>
  <si>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</si>
  <si>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</si>
  <si>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</si>
  <si>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</si>
  <si>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</si>
  <si>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</si>
  <si>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</si>
  <si>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</si>
  <si>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</si>
  <si>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</si>
  <si>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</si>
  <si>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</si>
  <si>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</si>
  <si>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</si>
  <si>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</si>
  <si>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</si>
  <si>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</si>
  <si>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</si>
  <si>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</si>
  <si>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</si>
  <si>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</si>
  <si>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</si>
  <si>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</si>
  <si>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</si>
  <si>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</si>
  <si>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</si>
  <si>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</si>
  <si>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</si>
  <si>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</si>
  <si>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</si>
  <si>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</si>
  <si>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</si>
  <si>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</si>
  <si>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</si>
  <si>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</si>
  <si>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</si>
  <si>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</si>
  <si>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</si>
  <si>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</si>
  <si>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</si>
  <si>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</si>
  <si>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</si>
  <si>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</si>
  <si>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</si>
  <si>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</si>
  <si>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</si>
  <si>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</si>
  <si>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</si>
  <si>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</si>
  <si>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</si>
  <si>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</si>
  <si>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</si>
  <si>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</si>
  <si>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</si>
  <si>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</si>
  <si>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</si>
  <si>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</si>
  <si>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</si>
  <si>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</si>
  <si>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</si>
  <si>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</si>
  <si>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</si>
  <si>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</si>
  <si>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</si>
  <si>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</si>
  <si>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</si>
  <si>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</si>
  <si>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</si>
  <si>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</si>
  <si>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</si>
  <si>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</si>
  <si>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</si>
  <si>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</si>
  <si>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</si>
  <si>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</si>
  <si>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</si>
  <si>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</si>
  <si>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</si>
  <si>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</si>
  <si>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</si>
  <si>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</si>
  <si>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</si>
  <si>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</si>
  <si>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</si>
  <si>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</si>
  <si>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</si>
  <si>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</si>
  <si>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</si>
  <si>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</si>
  <si>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</si>
  <si>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</si>
  <si>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</si>
  <si>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</si>
  <si>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</si>
  <si>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</si>
  <si>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</si>
  <si>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</si>
  <si>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</si>
  <si>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</si>
  <si>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</si>
  <si>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</si>
  <si>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</si>
  <si>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</si>
  <si>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</si>
  <si>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</si>
  <si>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</si>
  <si>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</si>
  <si>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</si>
  <si>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</si>
  <si>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</si>
  <si>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</si>
  <si>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</si>
  <si>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</si>
  <si>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</si>
  <si>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</si>
  <si>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</si>
  <si>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</si>
  <si>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</si>
  <si>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</si>
  <si>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</si>
  <si>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</si>
  <si>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</si>
  <si>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</si>
  <si>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</si>
  <si>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</si>
  <si>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</si>
  <si>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</si>
  <si>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</si>
  <si>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</si>
  <si>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</si>
  <si>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</si>
  <si>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</si>
  <si>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</si>
  <si>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</si>
  <si>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</si>
  <si>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</si>
  <si>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</si>
  <si>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</si>
  <si>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</si>
  <si>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</si>
  <si>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</si>
  <si>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</si>
  <si>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</si>
  <si>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</si>
  <si>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</si>
  <si>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</si>
  <si>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</si>
  <si>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</si>
  <si>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</si>
  <si>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</si>
  <si>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</si>
  <si>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</si>
  <si>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</si>
  <si>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</si>
  <si>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</si>
  <si>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</si>
  <si>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</si>
  <si>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</si>
  <si>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</si>
  <si>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</si>
  <si>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</si>
  <si>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</si>
  <si>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</si>
  <si>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</si>
  <si>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</si>
  <si>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</si>
  <si>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</si>
  <si>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</si>
  <si>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</si>
  <si>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</si>
  <si>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</si>
  <si>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</si>
  <si>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</si>
  <si>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</si>
  <si>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</si>
  <si>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</si>
  <si>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</si>
  <si>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</si>
  <si>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</si>
  <si>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</si>
  <si>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</si>
  <si>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</si>
  <si>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</si>
  <si>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</si>
  <si>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</si>
  <si>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</si>
  <si>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</si>
  <si>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</si>
  <si>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</si>
  <si>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</si>
  <si>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</si>
  <si>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</si>
  <si>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</si>
  <si>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</si>
  <si>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</si>
  <si>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</si>
  <si>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</si>
  <si>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</si>
  <si>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</si>
  <si>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</si>
  <si>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</si>
  <si>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</si>
  <si>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</si>
  <si>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</si>
  <si>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</si>
  <si>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</si>
  <si>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</si>
  <si>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</si>
  <si>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</si>
  <si>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</si>
  <si>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</si>
  <si>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</si>
  <si>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</si>
  <si>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</si>
  <si>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</si>
  <si>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</si>
  <si>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</si>
  <si>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</si>
  <si>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</si>
  <si>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</si>
  <si>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</si>
  <si>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</si>
  <si>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</si>
  <si>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</si>
  <si>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</si>
  <si>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</si>
  <si>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</si>
  <si>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</si>
  <si>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</si>
  <si>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</si>
  <si>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</si>
  <si>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</si>
  <si>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</si>
  <si>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</si>
  <si>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</si>
  <si>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</si>
  <si>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</si>
  <si>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</si>
  <si>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</si>
  <si>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</si>
  <si>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</si>
  <si>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</si>
  <si>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</si>
  <si>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</si>
  <si>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</si>
  <si>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</si>
  <si>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</si>
  <si>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</si>
  <si>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</si>
  <si>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</si>
  <si>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</si>
  <si>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</si>
  <si>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</si>
  <si>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</si>
  <si>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</si>
  <si>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</si>
  <si>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</si>
  <si>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</si>
  <si>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</si>
  <si>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</si>
  <si>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</si>
  <si>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</si>
  <si>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</si>
  <si>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</si>
  <si>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</si>
  <si>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</si>
  <si>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</si>
  <si>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</si>
  <si>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</si>
  <si>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</si>
  <si>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</si>
  <si>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</si>
  <si>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</si>
  <si>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</si>
  <si>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</si>
  <si>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</si>
  <si>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</si>
  <si>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</si>
  <si>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</si>
  <si>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</si>
  <si>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</si>
  <si>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</si>
  <si>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</si>
  <si>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</si>
  <si>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</si>
  <si>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</si>
  <si>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</si>
  <si>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</si>
  <si>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</si>
  <si>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</si>
  <si>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</si>
  <si>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</si>
  <si>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</si>
  <si>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</si>
  <si>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</si>
  <si>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</si>
  <si>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</si>
  <si>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</si>
  <si>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</si>
  <si>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</si>
  <si>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</si>
  <si>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</si>
  <si>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</si>
  <si>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</si>
  <si>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</si>
  <si>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</si>
  <si>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</si>
  <si>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</si>
  <si>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</si>
  <si>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</si>
  <si>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</si>
  <si>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</si>
  <si>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</si>
  <si>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</si>
  <si>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</si>
  <si>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</si>
  <si>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</si>
  <si>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</si>
  <si>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</si>
  <si>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</si>
  <si>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</si>
  <si>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</si>
  <si>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</si>
  <si>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</si>
  <si>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</si>
  <si>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</si>
  <si>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</si>
  <si>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</si>
  <si>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</si>
  <si>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</si>
  <si>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</si>
  <si>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</si>
  <si>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</si>
  <si>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</si>
  <si>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</si>
  <si>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</si>
  <si>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</si>
  <si>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</si>
  <si>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</si>
  <si>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</si>
  <si>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</si>
  <si>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</si>
  <si>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</si>
  <si>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</si>
  <si>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</si>
  <si>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</si>
  <si>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</si>
  <si>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</si>
  <si>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</si>
  <si>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</si>
  <si>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</si>
  <si>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</si>
  <si>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</si>
  <si>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</si>
  <si>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</si>
  <si>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</si>
  <si>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</si>
  <si>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</si>
  <si>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</si>
  <si>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</si>
  <si>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</si>
  <si>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</si>
  <si>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</si>
  <si>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</si>
  <si>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</si>
  <si>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</si>
  <si>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</si>
  <si>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</si>
  <si>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</si>
  <si>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</si>
  <si>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</si>
  <si>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</si>
  <si>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</si>
  <si>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</si>
  <si>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</si>
  <si>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</si>
  <si>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</si>
  <si>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</si>
  <si>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</si>
  <si>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</si>
  <si>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</si>
  <si>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</si>
  <si>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</si>
  <si>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</si>
  <si>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</si>
  <si>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</si>
  <si>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</si>
  <si>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</si>
  <si>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</si>
  <si>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</si>
  <si>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</si>
  <si>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</si>
  <si>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</si>
  <si>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</si>
  <si>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</si>
  <si>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</si>
  <si>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</si>
  <si>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</si>
  <si>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</si>
  <si>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</si>
  <si>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</si>
  <si>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</si>
  <si>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</si>
  <si>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</si>
  <si>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</si>
  <si>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</si>
  <si>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</si>
  <si>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</si>
  <si>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</si>
  <si>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</si>
  <si>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</si>
  <si>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</si>
  <si>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</si>
  <si>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</si>
  <si>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</si>
  <si>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</si>
  <si>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</si>
  <si>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</si>
  <si>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</si>
  <si>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</si>
  <si>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</si>
  <si>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</si>
  <si>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</si>
  <si>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</si>
  <si>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</si>
  <si>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</si>
  <si>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</si>
  <si>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</si>
  <si>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</si>
  <si>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</si>
  <si>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</si>
  <si>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</si>
  <si>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</si>
  <si>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</si>
  <si>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</si>
  <si>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</si>
  <si>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</si>
  <si>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</si>
  <si>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</si>
  <si>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</si>
  <si>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</si>
  <si>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</si>
  <si>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</si>
  <si>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</si>
  <si>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</si>
  <si>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</si>
  <si>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</si>
  <si>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</si>
  <si>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</si>
  <si>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</si>
  <si>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</si>
  <si>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</si>
  <si>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</si>
  <si>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</si>
  <si>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</si>
  <si>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</si>
  <si>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</si>
  <si>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</si>
  <si>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</si>
  <si>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</si>
  <si>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</si>
  <si>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</si>
  <si>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</si>
  <si>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</si>
  <si>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</si>
  <si>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</si>
  <si>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</si>
  <si>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</si>
  <si>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</si>
  <si>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</si>
  <si>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</si>
  <si>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</si>
  <si>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</si>
  <si>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</si>
  <si>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</si>
  <si>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</si>
  <si>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</si>
  <si>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</si>
  <si>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</si>
  <si>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</si>
  <si>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</si>
  <si>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</si>
  <si>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</si>
  <si>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</si>
  <si>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</si>
  <si>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</si>
  <si>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</si>
  <si>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</si>
  <si>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</si>
  <si>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</si>
  <si>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</si>
  <si>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</si>
  <si>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</si>
  <si>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</si>
  <si>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</si>
  <si>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</si>
  <si>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</si>
  <si>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</si>
  <si>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</si>
  <si>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</si>
  <si>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</si>
  <si>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</si>
  <si>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</si>
  <si>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</si>
  <si>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</si>
  <si>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</si>
  <si>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</si>
  <si>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</si>
  <si>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</si>
  <si>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</si>
  <si>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</si>
  <si>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</si>
  <si>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</si>
  <si>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</si>
  <si>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</si>
  <si>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</si>
  <si>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</si>
  <si>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</si>
  <si>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</si>
  <si>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</si>
  <si>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</si>
  <si>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</si>
  <si>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</si>
  <si>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</si>
  <si>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</si>
  <si>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</si>
  <si>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</si>
  <si>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</si>
  <si>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</si>
  <si>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</si>
  <si>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</si>
  <si>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</si>
  <si>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</si>
  <si>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</si>
  <si>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</si>
  <si>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</si>
  <si>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</si>
  <si>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</si>
  <si>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</si>
  <si>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</si>
  <si>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</si>
  <si>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</si>
  <si>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</si>
  <si>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</si>
  <si>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</si>
  <si>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</si>
  <si>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</si>
  <si>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</si>
  <si>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</si>
  <si>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</si>
  <si>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</si>
  <si>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</si>
  <si>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</si>
  <si>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</si>
  <si>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</si>
  <si>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</si>
  <si>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</si>
  <si>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</si>
  <si>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</si>
  <si>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</si>
  <si>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</si>
  <si>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</si>
  <si>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</si>
  <si>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</si>
  <si>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</si>
  <si>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</si>
  <si>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</si>
  <si>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</si>
  <si>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</si>
  <si>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</si>
  <si>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</si>
  <si>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</si>
  <si>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</si>
  <si>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</si>
  <si>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</si>
  <si>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</si>
  <si>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</si>
  <si>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</si>
  <si>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</si>
  <si>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</si>
  <si>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</si>
  <si>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</si>
  <si>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</si>
  <si>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</si>
  <si>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</si>
  <si>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</si>
  <si>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</si>
  <si>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</si>
  <si>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</si>
  <si>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</si>
  <si>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</si>
  <si>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</si>
  <si>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</si>
  <si>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</si>
  <si>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</si>
  <si>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</si>
  <si>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</si>
  <si>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</si>
  <si>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</si>
  <si>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</si>
  <si>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</si>
  <si>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</si>
  <si>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</si>
  <si>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</si>
  <si>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</si>
  <si>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</si>
  <si>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</si>
  <si>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</si>
  <si>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</si>
  <si>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</si>
  <si>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</si>
  <si>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</si>
  <si>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</si>
  <si>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</si>
  <si>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</si>
  <si>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</si>
  <si>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</si>
  <si>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</si>
  <si>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</si>
  <si>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</si>
  <si>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</si>
  <si>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</si>
  <si>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</si>
  <si>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</si>
  <si>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</si>
  <si>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</si>
  <si>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</si>
  <si>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</si>
  <si>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</si>
  <si>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</si>
  <si>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</si>
  <si>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</si>
  <si>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</si>
  <si>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</si>
  <si>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</si>
  <si>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</si>
  <si>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</si>
  <si>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</si>
  <si>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</si>
  <si>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</si>
  <si>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</si>
  <si>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</si>
  <si>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</si>
  <si>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</si>
  <si>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</si>
  <si>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</si>
  <si>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</si>
  <si>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</si>
  <si>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</si>
  <si>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</si>
  <si>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</si>
  <si>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</si>
  <si>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</si>
  <si>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</si>
  <si>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</si>
  <si>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</si>
  <si>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</si>
  <si>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</si>
  <si>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</si>
  <si>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</si>
  <si>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</si>
  <si>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</si>
  <si>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</si>
  <si>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</si>
  <si>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</si>
  <si>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</si>
  <si>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</si>
  <si>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</si>
  <si>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</si>
  <si>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</si>
  <si>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</si>
  <si>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</si>
  <si>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</si>
  <si>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</si>
  <si>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</si>
  <si>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</si>
  <si>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</si>
  <si>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</si>
  <si>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</si>
  <si>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</si>
  <si>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</si>
  <si>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</si>
  <si>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</si>
  <si>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</si>
  <si>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</si>
  <si>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</si>
  <si>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</si>
  <si>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</si>
  <si>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</si>
  <si>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</si>
  <si>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</si>
  <si>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</si>
  <si>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</si>
  <si>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</si>
  <si>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</si>
  <si>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</si>
  <si>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</si>
  <si>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</si>
  <si>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</si>
  <si>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</si>
  <si>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</si>
  <si>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</si>
  <si>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</si>
  <si>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</si>
  <si>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</si>
  <si>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</si>
  <si>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</si>
  <si>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</si>
  <si>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</si>
  <si>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</si>
  <si>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</si>
  <si>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</si>
  <si>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</si>
  <si>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</si>
  <si>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</si>
  <si>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</si>
  <si>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</si>
  <si>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</si>
  <si>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</si>
  <si>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</si>
  <si>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</si>
  <si>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</si>
  <si>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</si>
  <si>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</si>
  <si>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</si>
  <si>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</si>
  <si>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</si>
  <si>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</si>
  <si>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</si>
  <si>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</si>
  <si>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</si>
  <si>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</si>
  <si>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</si>
  <si>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</si>
  <si>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</si>
  <si>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</si>
  <si>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</si>
  <si>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</si>
  <si>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</si>
  <si>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</si>
  <si>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</si>
  <si>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</si>
  <si>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</si>
  <si>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</si>
  <si>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</si>
  <si>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</si>
  <si>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</si>
  <si>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</si>
  <si>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</si>
  <si>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</si>
  <si>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</si>
  <si>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</si>
  <si>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</si>
  <si>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</si>
  <si>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</si>
  <si>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</si>
  <si>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</si>
  <si>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</si>
  <si>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</si>
  <si>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</si>
  <si>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</si>
  <si>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</si>
  <si>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</si>
  <si>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</si>
  <si>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</si>
  <si>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</si>
  <si>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</si>
  <si>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</si>
  <si>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</si>
  <si>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</si>
  <si>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</si>
  <si>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</si>
  <si>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</si>
  <si>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</si>
  <si>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</si>
  <si>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</si>
  <si>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</si>
  <si>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</si>
  <si>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</si>
  <si>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</si>
  <si>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</si>
  <si>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</si>
  <si>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</si>
  <si>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</si>
  <si>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</si>
  <si>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</si>
  <si>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</si>
  <si>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</si>
  <si>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</si>
  <si>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</si>
  <si>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</si>
  <si>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</si>
  <si>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</si>
  <si>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</si>
  <si>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</si>
  <si>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</si>
  <si>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</si>
  <si>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</si>
  <si>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</si>
  <si>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</si>
  <si>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</si>
  <si>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</si>
  <si>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</si>
  <si>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</si>
  <si>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</si>
  <si>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</si>
  <si>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</si>
  <si>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</si>
  <si>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</si>
  <si>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</si>
  <si>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</si>
  <si>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</si>
  <si>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</si>
  <si>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</si>
  <si>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</si>
  <si>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</si>
  <si>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</si>
  <si>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</si>
  <si>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</si>
  <si>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</si>
  <si>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</si>
  <si>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</si>
  <si>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</si>
  <si>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</si>
  <si>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</si>
  <si>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</si>
  <si>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</si>
  <si>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</si>
  <si>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</si>
  <si>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</si>
  <si>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</si>
  <si>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</si>
  <si>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</si>
  <si>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</si>
  <si>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</si>
  <si>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</si>
  <si>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</si>
  <si>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</si>
  <si>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</si>
  <si>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</si>
  <si>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</si>
  <si>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</si>
  <si>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</si>
  <si>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</si>
  <si>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</si>
  <si>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</si>
  <si>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</si>
  <si>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</si>
  <si>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</si>
  <si>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</si>
  <si>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</si>
  <si>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</si>
  <si>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</si>
  <si>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</si>
  <si>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</si>
  <si>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</si>
  <si>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</si>
  <si>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</si>
  <si>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</si>
  <si>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</si>
  <si>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</si>
  <si>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</si>
  <si>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</si>
  <si>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</si>
  <si>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</si>
  <si>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</si>
  <si>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</si>
  <si>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</si>
  <si>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</si>
  <si>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</si>
  <si>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</si>
  <si>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</si>
  <si>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</si>
  <si>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</si>
  <si>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</si>
  <si>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</si>
  <si>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</si>
  <si>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</si>
  <si>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</si>
  <si>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</si>
  <si>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</si>
  <si>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</si>
  <si>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</si>
  <si>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</si>
  <si>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</si>
  <si>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</si>
  <si>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</si>
  <si>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</si>
  <si>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</si>
  <si>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</si>
  <si>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</si>
  <si>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</si>
  <si>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</si>
  <si>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</si>
  <si>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</si>
  <si>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</si>
  <si>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</si>
  <si>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</si>
  <si>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</si>
  <si>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</si>
  <si>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</si>
  <si>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</si>
  <si>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</si>
  <si>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</si>
  <si>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</si>
  <si>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</si>
  <si>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</si>
  <si>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</si>
  <si>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</si>
  <si>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</si>
  <si>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</si>
  <si>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</si>
  <si>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</si>
  <si>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</si>
  <si>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</si>
  <si>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</si>
  <si>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</si>
  <si>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</si>
  <si>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</si>
  <si>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</si>
  <si>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</si>
  <si>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</si>
  <si>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</si>
  <si>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</si>
  <si>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</si>
  <si>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</si>
  <si>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</si>
  <si>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</si>
  <si>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</si>
  <si>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</si>
  <si>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</si>
  <si>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</si>
  <si>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</si>
  <si>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</si>
  <si>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</si>
  <si>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</si>
  <si>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</si>
  <si>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</si>
  <si>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</si>
  <si>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</si>
  <si>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</si>
  <si>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</si>
  <si>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</si>
  <si>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</si>
  <si>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</si>
  <si>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</si>
  <si>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</si>
  <si>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</si>
  <si>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</si>
  <si>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</si>
  <si>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</si>
  <si>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</si>
  <si>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</si>
  <si>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</si>
  <si>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</si>
  <si>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</si>
  <si>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</si>
  <si>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</si>
  <si>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</si>
  <si>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</si>
  <si>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</si>
  <si>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</si>
  <si>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</si>
  <si>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</si>
  <si>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</si>
  <si>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</si>
  <si>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</si>
  <si>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</si>
  <si>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</si>
  <si>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</si>
  <si>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</si>
  <si>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</si>
  <si>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</si>
  <si>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</si>
  <si>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</si>
  <si>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</si>
  <si>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</si>
  <si>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</si>
  <si>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</si>
  <si>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</si>
  <si>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</si>
  <si>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</si>
  <si>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</si>
  <si>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</si>
  <si>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</si>
  <si>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</si>
  <si>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</si>
  <si>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</si>
  <si>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</si>
  <si>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</si>
  <si>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</si>
  <si>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</si>
  <si>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</si>
  <si>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</si>
  <si>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</si>
  <si>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</si>
  <si>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</si>
  <si>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</si>
  <si>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</si>
  <si>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</si>
  <si>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</si>
  <si>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</si>
  <si>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</si>
  <si>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</si>
  <si>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</si>
  <si>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</si>
  <si>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</si>
  <si>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</si>
  <si>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</si>
  <si>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</si>
  <si>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</si>
  <si>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</si>
  <si>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</si>
  <si>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</si>
  <si>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</si>
  <si>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</si>
  <si>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</si>
  <si>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</si>
  <si>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</si>
  <si>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</si>
  <si>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</si>
  <si>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</si>
  <si>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</si>
  <si>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</si>
  <si>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</si>
  <si>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</si>
  <si>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</si>
  <si>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</si>
  <si>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</si>
  <si>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</si>
  <si>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</si>
  <si>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</si>
  <si>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</si>
  <si>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</si>
  <si>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</si>
  <si>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</si>
  <si>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</si>
  <si>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</si>
  <si>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</si>
  <si>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</si>
  <si>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</si>
  <si>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</si>
  <si>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</si>
  <si>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</si>
  <si>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</si>
  <si>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</si>
  <si>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</si>
  <si>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</si>
  <si>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</si>
  <si>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</si>
  <si>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</si>
  <si>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</si>
  <si>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</si>
  <si>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</si>
  <si>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</si>
  <si>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</si>
  <si>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</si>
  <si>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</si>
  <si>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</si>
  <si>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</si>
  <si>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</si>
  <si>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</si>
  <si>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</si>
  <si>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</si>
  <si>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</si>
  <si>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</si>
  <si>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</si>
  <si>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</si>
  <si>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</si>
  <si>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</si>
  <si>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</si>
  <si>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</si>
  <si>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</si>
  <si>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</si>
  <si>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</si>
  <si>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</si>
  <si>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</si>
  <si>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</si>
  <si>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</si>
  <si>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</si>
  <si>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</si>
  <si>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</si>
  <si>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</si>
  <si>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</si>
  <si>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</si>
  <si>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</si>
  <si>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</si>
  <si>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</si>
  <si>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</si>
  <si>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</si>
  <si>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</si>
  <si>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</si>
  <si>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</si>
  <si>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</si>
  <si>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</si>
  <si>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</si>
  <si>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</si>
  <si>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</si>
  <si>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</si>
  <si>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</si>
  <si>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</si>
  <si>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</si>
  <si>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</si>
  <si>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</si>
  <si>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</si>
  <si>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</si>
  <si>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</si>
  <si>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</si>
  <si>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</si>
  <si>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</si>
  <si>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</si>
  <si>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</si>
  <si>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</si>
  <si>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</si>
  <si>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</si>
  <si>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</si>
  <si>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</si>
  <si>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</si>
  <si>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</si>
  <si>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</si>
  <si>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</si>
  <si>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</si>
  <si>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</si>
  <si>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</si>
  <si>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</si>
  <si>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</si>
  <si>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</si>
  <si>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</si>
  <si>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</si>
  <si>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</si>
  <si>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</si>
  <si>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</si>
  <si>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</si>
  <si>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</si>
  <si>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</si>
  <si>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</si>
  <si>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</si>
  <si>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</si>
  <si>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</si>
  <si>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</si>
  <si>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</si>
  <si>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</si>
  <si>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</si>
  <si>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</si>
  <si>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</si>
  <si>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</si>
  <si>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</si>
  <si>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</si>
  <si>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</si>
  <si>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</si>
  <si>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</si>
  <si>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</si>
  <si>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</si>
  <si>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</si>
  <si>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</si>
  <si>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</si>
  <si>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</si>
  <si>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</si>
  <si>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</si>
  <si>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</si>
  <si>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</si>
  <si>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</si>
  <si>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</si>
  <si>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</si>
  <si>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</si>
  <si>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</si>
  <si>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</si>
  <si>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</si>
  <si>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</si>
  <si>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</si>
  <si>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</si>
  <si>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</si>
  <si>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</si>
  <si>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</si>
  <si>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</si>
  <si>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</si>
  <si>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</si>
  <si>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</si>
  <si>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</si>
  <si>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</si>
  <si>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</si>
  <si>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</si>
  <si>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</si>
  <si>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</si>
  <si>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</si>
  <si>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</si>
  <si>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</si>
  <si>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</si>
  <si>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</si>
  <si>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</si>
  <si>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</si>
  <si>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</si>
  <si>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</si>
  <si>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</si>
  <si>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</si>
  <si>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</si>
  <si>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</si>
  <si>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</si>
  <si>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</si>
  <si>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</si>
  <si>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</si>
  <si>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</si>
  <si>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</si>
  <si>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</si>
  <si>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</si>
  <si>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</si>
  <si>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</si>
  <si>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</si>
  <si>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</si>
  <si>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</si>
  <si>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</si>
  <si>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</si>
  <si>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</si>
  <si>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</si>
  <si>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</si>
  <si>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</si>
  <si>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</si>
  <si>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</si>
  <si>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</si>
  <si>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</si>
  <si>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</si>
  <si>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</si>
  <si>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</si>
  <si>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</si>
  <si>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</si>
  <si>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</si>
  <si>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</si>
  <si>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</si>
  <si>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</si>
  <si>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</si>
  <si>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</si>
  <si>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</si>
  <si>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</si>
  <si>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</si>
  <si>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</si>
  <si>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</si>
  <si>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</si>
  <si>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</si>
  <si>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</si>
  <si>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</si>
  <si>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</si>
  <si>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</si>
  <si>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</si>
  <si>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</si>
  <si>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</si>
  <si>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</si>
  <si>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</si>
  <si>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</si>
  <si>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</si>
  <si>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</si>
  <si>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</si>
  <si>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</si>
  <si>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</si>
  <si>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</si>
  <si>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</si>
  <si>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</si>
  <si>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</si>
  <si>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</si>
  <si>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</si>
  <si>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</si>
  <si>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</si>
  <si>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</si>
  <si>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</si>
  <si>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</si>
  <si>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</si>
  <si>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</si>
  <si>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</si>
  <si>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</si>
  <si>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</si>
  <si>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</si>
  <si>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</si>
  <si>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</si>
  <si>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</si>
  <si>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</si>
  <si>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</si>
  <si>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</si>
  <si>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</si>
  <si>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</si>
  <si>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</si>
  <si>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</si>
  <si>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</si>
  <si>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</si>
  <si>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</si>
  <si>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</si>
  <si>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</si>
  <si>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</si>
  <si>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</si>
  <si>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</si>
  <si>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</si>
  <si>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</si>
  <si>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</si>
  <si>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</si>
  <si>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</si>
  <si>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</si>
  <si>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</si>
  <si>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</si>
  <si>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</si>
  <si>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</si>
  <si>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</si>
  <si>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</si>
  <si>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</si>
  <si>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</si>
  <si>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</si>
  <si>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</si>
  <si>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</si>
  <si>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</si>
  <si>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</si>
  <si>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</si>
  <si>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</si>
  <si>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</si>
  <si>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</si>
  <si>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</si>
  <si>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</si>
  <si>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</si>
  <si>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</si>
  <si>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</si>
  <si>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</si>
  <si>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</si>
  <si>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</si>
  <si>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</si>
  <si>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</si>
  <si>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</si>
  <si>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</si>
  <si>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</si>
  <si>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</si>
  <si>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</si>
  <si>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</si>
  <si>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</si>
  <si>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</si>
  <si>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</si>
  <si>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</si>
  <si>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</si>
  <si>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</si>
  <si>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</si>
  <si>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</si>
  <si>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</si>
  <si>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</si>
  <si>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</si>
  <si>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</si>
  <si>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</si>
  <si>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</si>
  <si>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</si>
  <si>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</si>
  <si>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</si>
  <si>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</si>
  <si>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</si>
  <si>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</si>
  <si>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</si>
  <si>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</si>
  <si>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</si>
  <si>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</si>
  <si>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</si>
  <si>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</si>
  <si>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</si>
  <si>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</si>
  <si>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</si>
  <si>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</si>
  <si>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</si>
  <si>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</si>
  <si>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</si>
  <si>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</si>
  <si>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</si>
  <si>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</si>
  <si>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</si>
  <si>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</si>
  <si>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</si>
  <si>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</si>
  <si>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</si>
  <si>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</si>
  <si>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</si>
  <si>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</si>
  <si>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</si>
  <si>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</si>
  <si>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</si>
  <si>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</si>
  <si>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</si>
  <si>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</si>
  <si>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</si>
  <si>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</si>
  <si>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</si>
  <si>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</si>
  <si>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</si>
  <si>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</si>
  <si>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</si>
  <si>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</si>
  <si>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</si>
  <si>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</si>
  <si>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</si>
  <si>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</si>
  <si>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</si>
  <si>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</si>
  <si>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</si>
  <si>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</si>
  <si>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</si>
  <si>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</si>
  <si>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</si>
  <si>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</si>
  <si>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</si>
  <si>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</si>
  <si>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</si>
  <si>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</si>
  <si>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</si>
  <si>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</si>
  <si>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</si>
  <si>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</si>
  <si>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</si>
  <si>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</si>
  <si>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</si>
  <si>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</si>
  <si>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</si>
  <si>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</si>
  <si>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</si>
  <si>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</si>
  <si>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</si>
  <si>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</si>
  <si>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</si>
  <si>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</si>
  <si>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</si>
  <si>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</si>
  <si>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</si>
  <si>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</si>
  <si>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</si>
  <si>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</si>
  <si>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</si>
  <si>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</si>
  <si>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</si>
  <si>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</si>
  <si>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</si>
  <si>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</si>
  <si>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</si>
  <si>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</si>
  <si>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</si>
  <si>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</si>
  <si>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</si>
  <si>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</si>
  <si>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</si>
  <si>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</si>
  <si>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</si>
  <si>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</si>
  <si>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</si>
  <si>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</si>
  <si>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</si>
  <si>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</si>
  <si>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</si>
  <si>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</si>
  <si>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</si>
  <si>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</si>
  <si>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</si>
  <si>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</si>
  <si>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</si>
  <si>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</si>
  <si>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</si>
  <si>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</si>
  <si>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</si>
  <si>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</si>
  <si>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</si>
  <si>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</si>
  <si>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</si>
  <si>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</si>
  <si>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</si>
  <si>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</si>
  <si>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</si>
  <si>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</si>
  <si>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</si>
  <si>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</si>
  <si>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</si>
  <si>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</si>
  <si>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</si>
  <si>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</si>
  <si>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</si>
  <si>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</si>
  <si>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</si>
  <si>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</si>
  <si>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</si>
  <si>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</si>
  <si>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</si>
  <si>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</si>
  <si>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</si>
  <si>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</si>
  <si>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</si>
  <si>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</si>
  <si>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</si>
  <si>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</si>
  <si>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</si>
  <si>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</si>
  <si>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</si>
  <si>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</si>
  <si>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</si>
  <si>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</si>
  <si>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</si>
  <si>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</si>
  <si>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</si>
  <si>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</si>
  <si>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</si>
  <si>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</si>
  <si>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</si>
  <si>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</si>
  <si>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</si>
  <si>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</si>
  <si>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</si>
  <si>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</si>
  <si>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</si>
  <si>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</si>
  <si>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</si>
  <si>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</si>
  <si>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</si>
  <si>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</si>
  <si>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</si>
  <si>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</si>
  <si>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</si>
  <si>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</si>
  <si>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</si>
  <si>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</si>
  <si>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</si>
  <si>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</si>
  <si>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</si>
  <si>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</si>
  <si>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</si>
  <si>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</si>
  <si>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</si>
  <si>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</si>
  <si>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</si>
  <si>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</si>
  <si>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</si>
  <si>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</si>
  <si>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</si>
  <si>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</si>
  <si>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</si>
  <si>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</si>
  <si>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</si>
  <si>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</si>
  <si>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</si>
  <si>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</si>
  <si>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</si>
  <si>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</si>
  <si>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</si>
  <si>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</si>
  <si>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</si>
  <si>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</si>
  <si>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</si>
  <si>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</si>
  <si>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</si>
  <si>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</si>
  <si>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</si>
  <si>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</si>
  <si>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</si>
  <si>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</si>
  <si>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</si>
  <si>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</si>
  <si>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</si>
  <si>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</si>
  <si>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</si>
  <si>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</si>
  <si>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</si>
  <si>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</si>
  <si>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</si>
  <si>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</si>
  <si>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</si>
  <si>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</si>
  <si>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</si>
  <si>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</si>
  <si>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</si>
  <si>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</si>
  <si>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</si>
  <si>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</si>
  <si>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</si>
  <si>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</si>
  <si>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</si>
  <si>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</si>
  <si>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</si>
  <si>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</si>
  <si>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</si>
  <si>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</si>
  <si>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</si>
  <si>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</si>
  <si>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</si>
  <si>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</si>
  <si>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</si>
  <si>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</si>
  <si>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</si>
  <si>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</si>
  <si>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</si>
  <si>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</si>
  <si>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</si>
  <si>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</si>
  <si>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</si>
  <si>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</si>
  <si>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</si>
  <si>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</si>
  <si>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</si>
  <si>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</si>
  <si>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</si>
  <si>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</si>
  <si>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</si>
  <si>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</si>
  <si>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</si>
  <si>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</si>
  <si>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</si>
  <si>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</si>
  <si>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</si>
  <si>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</si>
  <si>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</si>
  <si>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</si>
  <si>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</si>
  <si>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</si>
  <si>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</si>
  <si>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</si>
  <si>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</si>
  <si>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</si>
  <si>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</si>
  <si>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</si>
  <si>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</si>
  <si>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</si>
  <si>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</si>
  <si>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</si>
  <si>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</si>
  <si>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</si>
  <si>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</si>
  <si>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</si>
  <si>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</si>
  <si>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</si>
  <si>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</si>
  <si>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</si>
  <si>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</si>
  <si>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</si>
  <si>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</si>
  <si>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</si>
  <si>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</si>
  <si>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</si>
  <si>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</si>
  <si>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</si>
  <si>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</si>
  <si>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</si>
  <si>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</si>
  <si>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</si>
  <si>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</si>
  <si>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</si>
  <si>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</si>
  <si>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</si>
  <si>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</si>
  <si>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</si>
  <si>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</si>
  <si>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</si>
  <si>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</si>
  <si>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</si>
  <si>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</si>
  <si>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</si>
  <si>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</si>
  <si>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</si>
  <si>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</si>
  <si>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</si>
  <si>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</si>
  <si>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</si>
  <si>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</si>
  <si>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</si>
  <si>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</si>
  <si>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</si>
  <si>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</si>
  <si>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</si>
  <si>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</si>
  <si>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</si>
  <si>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</si>
  <si>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</si>
  <si>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</si>
  <si>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</si>
  <si>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</si>
  <si>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</si>
  <si>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</si>
  <si>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</si>
  <si>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</si>
  <si>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</si>
  <si>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</si>
  <si>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</si>
  <si>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</si>
  <si>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</si>
  <si>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</si>
  <si>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</si>
  <si>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</si>
  <si>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</si>
  <si>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</si>
  <si>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</si>
  <si>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</si>
  <si>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</si>
  <si>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</si>
  <si>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</si>
  <si>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</si>
  <si>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</si>
  <si>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</si>
  <si>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</si>
  <si>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</si>
  <si>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</si>
  <si>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</si>
  <si>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</si>
  <si>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</si>
  <si>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</si>
  <si>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</si>
  <si>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</si>
  <si>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</si>
  <si>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</si>
  <si>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</si>
  <si>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</si>
  <si>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</si>
  <si>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</si>
  <si>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</si>
  <si>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</si>
  <si>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</si>
  <si>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</si>
  <si>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</si>
  <si>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</si>
  <si>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</si>
  <si>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</si>
  <si>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</si>
  <si>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</si>
  <si>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</si>
  <si>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</si>
  <si>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</si>
  <si>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</si>
  <si>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</si>
  <si>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</si>
  <si>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</si>
  <si>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</si>
  <si>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</si>
  <si>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</si>
  <si>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</si>
  <si>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</si>
  <si>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</si>
  <si>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</si>
  <si>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</si>
  <si>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</si>
  <si>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</si>
  <si>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</si>
  <si>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</si>
  <si>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</si>
  <si>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</si>
  <si>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</si>
  <si>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</si>
  <si>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</si>
  <si>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</si>
  <si>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</si>
  <si>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</si>
  <si>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</si>
  <si>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</si>
  <si>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</si>
  <si>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</si>
  <si>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</si>
  <si>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</si>
  <si>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</si>
  <si>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</si>
  <si>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</si>
  <si>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</si>
  <si>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</si>
  <si>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</si>
  <si>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</si>
  <si>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</si>
  <si>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</si>
  <si>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</si>
  <si>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</si>
  <si>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</si>
  <si>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</si>
  <si>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</si>
  <si>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</si>
  <si>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</si>
  <si>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</si>
  <si>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</si>
  <si>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</si>
  <si>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</si>
  <si>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</si>
  <si>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</si>
  <si>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</si>
  <si>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</si>
  <si>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</si>
  <si>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</si>
  <si>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</si>
  <si>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</si>
  <si>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</si>
  <si>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</si>
  <si>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</si>
  <si>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</si>
  <si>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</si>
  <si>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</si>
  <si>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</si>
  <si>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</si>
  <si>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</si>
  <si>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</si>
  <si>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</si>
  <si>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</si>
  <si>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</si>
  <si>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</si>
  <si>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</si>
  <si>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</si>
  <si>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</si>
  <si>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</si>
  <si>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</si>
  <si>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</si>
  <si>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</si>
  <si>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</si>
  <si>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</si>
  <si>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</si>
  <si>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</si>
  <si>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</si>
  <si>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</si>
  <si>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</si>
  <si>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</si>
  <si>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</si>
  <si>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</si>
  <si>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</si>
  <si>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</si>
  <si>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</si>
  <si>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</si>
  <si>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</si>
  <si>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</si>
  <si>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</si>
  <si>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</si>
  <si>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</si>
  <si>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</si>
  <si>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</si>
  <si>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</si>
  <si>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</si>
  <si>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</si>
  <si>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</si>
  <si>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</si>
  <si>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</si>
  <si>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</si>
  <si>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</si>
  <si>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</si>
  <si>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</si>
  <si>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</si>
  <si>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</si>
  <si>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</si>
  <si>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</si>
  <si>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</si>
  <si>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</si>
  <si>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</si>
  <si>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</si>
  <si>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</si>
  <si>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</si>
  <si>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</si>
  <si>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</si>
  <si>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</si>
  <si>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</si>
  <si>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</si>
  <si>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</si>
  <si>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</si>
  <si>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</si>
  <si>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</si>
  <si>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</si>
  <si>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</si>
  <si>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</si>
  <si>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</si>
  <si>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</si>
  <si>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</si>
  <si>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</si>
  <si>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</si>
  <si>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</si>
  <si>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</si>
  <si>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</si>
  <si>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</si>
  <si>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</si>
  <si>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</si>
  <si>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</si>
  <si>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</si>
  <si>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</si>
  <si>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</si>
  <si>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</si>
  <si>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</si>
  <si>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</si>
  <si>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</si>
  <si>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</si>
  <si>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</si>
  <si>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</si>
  <si>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</si>
  <si>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</si>
  <si>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</si>
  <si>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</si>
  <si>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</si>
  <si>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</si>
  <si>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</si>
  <si>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</si>
  <si>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</si>
  <si>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</si>
  <si>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</si>
  <si>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</si>
  <si>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</si>
  <si>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</si>
  <si>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</si>
  <si>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</si>
  <si>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</si>
  <si>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</si>
  <si>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</si>
  <si>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</si>
  <si>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</si>
  <si>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</si>
  <si>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</si>
  <si>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</si>
  <si>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</si>
  <si>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</si>
  <si>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</si>
  <si>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</si>
  <si>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</si>
  <si>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</si>
  <si>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</si>
  <si>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</si>
  <si>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</si>
  <si>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</si>
  <si>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</si>
  <si>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</si>
  <si>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</si>
  <si>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</si>
  <si>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</si>
  <si>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</si>
  <si>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</si>
  <si>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</si>
  <si>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</si>
  <si>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</si>
  <si>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</si>
  <si>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</si>
  <si>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</si>
  <si>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</si>
  <si>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</si>
  <si>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</si>
  <si>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</si>
  <si>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</si>
  <si>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</si>
  <si>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</si>
  <si>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</si>
  <si>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</si>
  <si>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</si>
  <si>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</si>
  <si>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</si>
  <si>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</si>
  <si>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</si>
  <si>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</si>
  <si>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</si>
  <si>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</si>
  <si>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</si>
  <si>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</si>
  <si>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</si>
  <si>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</si>
  <si>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</si>
  <si>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</si>
  <si>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</si>
  <si>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</si>
  <si>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</si>
  <si>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</si>
  <si>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</si>
  <si>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</si>
  <si>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</si>
  <si>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</si>
  <si>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</si>
  <si>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</si>
  <si>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</si>
  <si>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</si>
  <si>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</si>
  <si>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</si>
  <si>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</si>
  <si>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</si>
  <si>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</si>
  <si>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</si>
  <si>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</si>
  <si>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</si>
  <si>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</si>
  <si>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</si>
  <si>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</si>
  <si>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</si>
  <si>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</si>
  <si>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</si>
  <si>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</si>
  <si>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</si>
  <si>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</si>
  <si>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</si>
  <si>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</si>
  <si>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</si>
  <si>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</si>
  <si>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</si>
  <si>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</si>
  <si>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</si>
  <si>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</si>
  <si>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</si>
  <si>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</si>
  <si>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</si>
  <si>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</si>
  <si>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</si>
  <si>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</si>
  <si>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</si>
  <si>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</si>
  <si>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</si>
  <si>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</si>
  <si>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</si>
  <si>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</si>
  <si>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</si>
  <si>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</si>
  <si>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</si>
  <si>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</si>
  <si>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</si>
  <si>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</si>
  <si>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</si>
  <si>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</si>
  <si>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</si>
  <si>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</si>
  <si>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</si>
  <si>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</si>
  <si>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</si>
  <si>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</si>
  <si>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</si>
  <si>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</si>
  <si>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</si>
  <si>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</si>
  <si>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</si>
  <si>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</si>
  <si>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</si>
  <si>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</si>
  <si>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</si>
  <si>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</si>
  <si>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</si>
  <si>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</si>
  <si>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</si>
  <si>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</si>
  <si>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</si>
  <si>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</si>
  <si>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</si>
  <si>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</si>
  <si>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</si>
  <si>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</si>
  <si>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</si>
  <si>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</si>
  <si>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</si>
  <si>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</si>
  <si>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</si>
  <si>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</si>
  <si>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</si>
  <si>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</si>
  <si>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</si>
  <si>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</si>
  <si>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</si>
  <si>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</si>
  <si>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</si>
  <si>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</si>
  <si>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</si>
  <si>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</si>
  <si>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</si>
  <si>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</si>
  <si>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</si>
  <si>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</si>
  <si>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</si>
  <si>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</si>
  <si>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</si>
  <si>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</si>
  <si>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</si>
  <si>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</si>
  <si>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</si>
  <si>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</si>
  <si>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</si>
  <si>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</si>
  <si>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</si>
  <si>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</si>
  <si>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</si>
  <si>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</si>
  <si>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</si>
  <si>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</si>
  <si>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</si>
  <si>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</si>
  <si>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</si>
  <si>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</si>
  <si>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</si>
  <si>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</si>
  <si>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</si>
  <si>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</si>
  <si>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</si>
  <si>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</si>
  <si>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</si>
  <si>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</si>
  <si>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</si>
  <si>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</si>
  <si>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</si>
  <si>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</si>
  <si>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</si>
  <si>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</si>
  <si>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</si>
  <si>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</si>
  <si>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</si>
  <si>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</si>
  <si>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</si>
  <si>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</si>
  <si>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</si>
  <si>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</si>
  <si>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</si>
  <si>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</si>
  <si>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</si>
  <si>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</si>
  <si>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</si>
  <si>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</si>
  <si>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</si>
  <si>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</si>
  <si>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</si>
  <si>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</si>
  <si>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</si>
  <si>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</si>
  <si>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</si>
  <si>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</si>
  <si>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</si>
  <si>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</si>
  <si>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</si>
  <si>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</si>
  <si>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</si>
  <si>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</si>
  <si>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</si>
  <si>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</si>
  <si>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</si>
  <si>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</si>
  <si>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</si>
  <si>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</si>
  <si>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</si>
  <si>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</si>
  <si>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</si>
  <si>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</si>
  <si>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</si>
  <si>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</si>
  <si>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</si>
  <si>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</si>
  <si>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</si>
  <si>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</si>
  <si>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</si>
  <si>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</si>
  <si>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</si>
  <si>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</si>
  <si>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</si>
  <si>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</si>
  <si>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</si>
  <si>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</si>
  <si>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</si>
  <si>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</si>
  <si>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</si>
  <si>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</si>
  <si>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</si>
  <si>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</si>
  <si>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</si>
  <si>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</si>
  <si>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</si>
  <si>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</si>
  <si>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</si>
  <si>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</si>
  <si>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</si>
  <si>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</si>
  <si>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</si>
  <si>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</si>
  <si>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</si>
  <si>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</si>
  <si>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</si>
  <si>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</si>
  <si>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</si>
  <si>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</si>
  <si>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</si>
  <si>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</si>
  <si>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</si>
  <si>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</si>
  <si>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</si>
  <si>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</si>
  <si>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</si>
  <si>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</si>
  <si>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</si>
  <si>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</si>
  <si>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</si>
  <si>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</si>
  <si>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</si>
  <si>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</si>
  <si>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</si>
  <si>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</si>
  <si>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</si>
  <si>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</si>
  <si>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</si>
  <si>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</si>
  <si>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</si>
  <si>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</si>
  <si>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</si>
  <si>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</si>
  <si>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</si>
  <si>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</si>
  <si>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</si>
  <si>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</si>
  <si>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</si>
  <si>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</si>
  <si>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</si>
  <si>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</si>
  <si>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</si>
  <si>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</si>
  <si>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</si>
  <si>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</si>
  <si>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</si>
  <si>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</si>
  <si>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</si>
  <si>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</si>
  <si>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</si>
  <si>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</si>
  <si>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</si>
  <si>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</si>
  <si>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</si>
  <si>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</si>
  <si>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</si>
  <si>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</si>
  <si>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</si>
  <si>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</si>
  <si>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</si>
  <si>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</si>
  <si>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</si>
  <si>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</si>
  <si>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</si>
  <si>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</si>
  <si>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</si>
  <si>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</si>
  <si>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</si>
  <si>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</si>
  <si>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</si>
  <si>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</si>
  <si>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</si>
  <si>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</si>
  <si>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</si>
  <si>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</si>
  <si>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</si>
  <si>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</si>
  <si>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</si>
  <si>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</si>
  <si>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</si>
  <si>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</si>
  <si>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</si>
  <si>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</si>
  <si>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</si>
  <si>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</si>
  <si>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</si>
  <si>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</si>
  <si>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</si>
  <si>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</si>
  <si>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</si>
  <si>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</si>
  <si>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</si>
  <si>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</si>
  <si>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</si>
  <si>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</si>
  <si>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</si>
  <si>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</si>
  <si>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</si>
  <si>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</si>
  <si>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</si>
  <si>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</si>
  <si>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</si>
  <si>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</si>
  <si>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</si>
  <si>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</si>
  <si>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</si>
  <si>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</si>
  <si>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</si>
  <si>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</si>
  <si>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</si>
  <si>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</si>
  <si>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</si>
  <si>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</si>
  <si>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</si>
  <si>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</si>
  <si>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</si>
  <si>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</si>
  <si>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</si>
  <si>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</si>
  <si>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</si>
  <si>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</si>
  <si>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</si>
  <si>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</si>
  <si>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</si>
  <si>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</si>
  <si>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</si>
  <si>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</si>
  <si>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</si>
  <si>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</si>
  <si>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</si>
  <si>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</si>
  <si>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</si>
  <si>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</si>
  <si>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</si>
  <si>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</si>
  <si>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</si>
  <si>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</si>
  <si>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</si>
  <si>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</si>
  <si>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</si>
  <si>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</si>
  <si>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</si>
  <si>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</si>
  <si>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</si>
  <si>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</si>
  <si>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</si>
  <si>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</si>
  <si>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</si>
  <si>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</si>
  <si>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</si>
  <si>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</si>
  <si>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</si>
  <si>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</si>
  <si>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</si>
  <si>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</si>
  <si>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</si>
  <si>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</si>
  <si>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</si>
  <si>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</si>
  <si>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</si>
  <si>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</si>
  <si>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</si>
  <si>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</si>
  <si>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</si>
  <si>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</si>
  <si>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</si>
  <si>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</si>
  <si>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</si>
  <si>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</si>
  <si>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</si>
  <si>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</si>
  <si>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</si>
  <si>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</si>
  <si>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</si>
  <si>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</si>
  <si>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</si>
  <si>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</si>
  <si>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</si>
  <si>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</si>
  <si>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</si>
  <si>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</si>
  <si>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</si>
  <si>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</si>
  <si>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</si>
  <si>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</si>
  <si>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</si>
  <si>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</si>
  <si>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</si>
  <si>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</si>
  <si>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</si>
  <si>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</si>
  <si>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</si>
  <si>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</si>
  <si>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</si>
  <si>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</si>
  <si>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</si>
  <si>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</si>
  <si>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</si>
  <si>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</si>
  <si>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</si>
  <si>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</si>
  <si>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</si>
  <si>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</si>
  <si>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</si>
  <si>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</si>
  <si>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</si>
  <si>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</si>
  <si>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</si>
  <si>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</si>
  <si>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</si>
  <si>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</si>
  <si>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</si>
  <si>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</si>
  <si>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</si>
  <si>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</si>
  <si>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</si>
  <si>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</si>
  <si>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</si>
  <si>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</si>
  <si>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</si>
  <si>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</si>
  <si>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</si>
  <si>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</si>
  <si>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</si>
  <si>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</si>
  <si>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</si>
  <si>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</si>
  <si>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</si>
  <si>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</si>
  <si>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</si>
  <si>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</si>
  <si>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</si>
  <si>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</si>
  <si>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</si>
  <si>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</si>
  <si>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</si>
  <si>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</si>
  <si>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</si>
  <si>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</si>
  <si>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</si>
  <si>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</si>
  <si>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</si>
  <si>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</si>
  <si>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</si>
  <si>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</si>
  <si>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</si>
  <si>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</si>
  <si>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</si>
  <si>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</si>
  <si>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</si>
  <si>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</si>
  <si>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</si>
  <si>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</si>
  <si>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</si>
  <si>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</si>
  <si>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</si>
  <si>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</si>
  <si>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</si>
  <si>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</si>
  <si>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</si>
  <si>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</si>
  <si>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</si>
  <si>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</si>
  <si>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</si>
  <si>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</si>
  <si>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</si>
  <si>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</si>
  <si>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</si>
  <si>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</si>
  <si>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</si>
  <si>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</si>
  <si>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</si>
  <si>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</si>
  <si>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</si>
  <si>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</si>
  <si>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</si>
  <si>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</si>
  <si>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</si>
  <si>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</si>
  <si>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</si>
  <si>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</si>
  <si>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</si>
  <si>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</si>
  <si>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</si>
  <si>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</si>
  <si>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</si>
  <si>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</si>
  <si>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</si>
  <si>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</si>
  <si>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</si>
  <si>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</si>
  <si>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</si>
  <si>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</si>
  <si>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</si>
  <si>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</si>
  <si>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</si>
  <si>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</si>
  <si>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</si>
  <si>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</si>
  <si>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</si>
  <si>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</si>
  <si>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</si>
  <si>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</si>
  <si>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</si>
  <si>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</si>
  <si>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</si>
  <si>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</si>
  <si>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</si>
  <si>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</si>
  <si>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</si>
  <si>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</si>
  <si>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</si>
  <si>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</si>
  <si>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</si>
  <si>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</si>
  <si>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</si>
  <si>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</si>
  <si>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</si>
  <si>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</si>
  <si>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</si>
  <si>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</si>
  <si>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</si>
  <si>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</si>
  <si>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</si>
  <si>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</si>
  <si>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</si>
  <si>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</si>
  <si>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</si>
  <si>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</si>
  <si>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</si>
  <si>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</si>
  <si>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</si>
  <si>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</si>
  <si>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</si>
  <si>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</si>
  <si>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</si>
  <si>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</si>
  <si>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</si>
  <si>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</si>
  <si>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</si>
  <si>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</si>
  <si>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</si>
  <si>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</si>
  <si>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</si>
  <si>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</si>
  <si>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</si>
  <si>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</si>
  <si>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</si>
  <si>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</si>
  <si>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</si>
  <si>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</si>
  <si>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</si>
  <si>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</si>
  <si>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</si>
  <si>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</si>
  <si>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</si>
  <si>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</si>
  <si>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</si>
  <si>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</si>
  <si>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</si>
  <si>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</si>
  <si>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</si>
  <si>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</si>
  <si>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</si>
  <si>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</si>
  <si>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</si>
  <si>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</si>
  <si>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</si>
  <si>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</si>
  <si>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</si>
  <si>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</si>
  <si>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</si>
  <si>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</si>
  <si>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</si>
  <si>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</si>
  <si>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</si>
  <si>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</si>
  <si>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</si>
  <si>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</si>
  <si>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</si>
  <si>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</si>
  <si>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</si>
  <si>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</si>
  <si>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</si>
  <si>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</si>
  <si>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</si>
  <si>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</si>
  <si>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</si>
  <si>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</si>
  <si>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</si>
  <si>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</si>
  <si>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</si>
  <si>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</si>
  <si>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</si>
  <si>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</si>
  <si>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</si>
  <si>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</si>
  <si>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</si>
  <si>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</si>
  <si>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</si>
  <si>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</si>
  <si>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</si>
  <si>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</si>
  <si>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</si>
  <si>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</si>
  <si>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</si>
  <si>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</si>
  <si>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</si>
  <si>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</si>
  <si>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</si>
  <si>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</si>
  <si>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</si>
  <si>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</si>
  <si>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</si>
  <si>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</si>
  <si>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</si>
  <si>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</si>
  <si>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</si>
  <si>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</si>
  <si>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</si>
  <si>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</si>
  <si>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</si>
  <si>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</si>
  <si>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</si>
  <si>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</si>
  <si>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</si>
  <si>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</si>
  <si>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</si>
  <si>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</si>
  <si>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</si>
  <si>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</si>
  <si>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</si>
  <si>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</si>
  <si>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</si>
  <si>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</si>
  <si>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</si>
  <si>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</si>
  <si>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</si>
  <si>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</si>
  <si>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</si>
  <si>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</si>
  <si>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</si>
  <si>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</si>
  <si>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</si>
  <si>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</si>
  <si>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</si>
  <si>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</si>
  <si>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</si>
  <si>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</si>
  <si>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</si>
  <si>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</si>
  <si>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</si>
  <si>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</si>
  <si>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</si>
  <si>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</si>
  <si>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</si>
  <si>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</si>
  <si>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</si>
  <si>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</si>
  <si>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</si>
  <si>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</si>
  <si>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</si>
  <si>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</si>
  <si>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</si>
  <si>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</si>
  <si>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</si>
  <si>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</si>
  <si>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</si>
  <si>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</si>
  <si>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</si>
  <si>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</si>
  <si>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</si>
  <si>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</si>
  <si>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</si>
  <si>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</si>
  <si>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</si>
  <si>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</si>
  <si>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</si>
  <si>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</si>
  <si>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</si>
  <si>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</si>
  <si>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</si>
  <si>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</si>
  <si>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</si>
  <si>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</si>
  <si>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</si>
  <si>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</si>
  <si>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</si>
  <si>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</si>
  <si>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</si>
  <si>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</si>
  <si>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</si>
  <si>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</si>
  <si>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</si>
  <si>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</si>
  <si>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</si>
  <si>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</si>
  <si>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</si>
  <si>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</si>
  <si>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</si>
  <si>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</si>
  <si>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</si>
  <si>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</si>
  <si>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</si>
  <si>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</si>
  <si>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</si>
  <si>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</si>
  <si>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</si>
  <si>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</si>
  <si>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</si>
  <si>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</si>
  <si>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</si>
  <si>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</si>
  <si>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</si>
  <si>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</si>
  <si>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</si>
  <si>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</si>
  <si>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</si>
  <si>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</si>
  <si>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</si>
  <si>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</si>
  <si>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</si>
  <si>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</si>
  <si>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</si>
  <si>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</si>
  <si>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</si>
  <si>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</si>
  <si>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</si>
  <si>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</si>
  <si>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</si>
  <si>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</si>
  <si>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</si>
  <si>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</si>
  <si>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</si>
  <si>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</si>
  <si>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</si>
  <si>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</si>
  <si>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</si>
  <si>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</si>
  <si>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</si>
  <si>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</si>
  <si>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</si>
  <si>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</si>
  <si>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</si>
  <si>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</si>
  <si>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</si>
  <si>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</si>
  <si>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</si>
  <si>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</si>
  <si>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</si>
  <si>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</si>
  <si>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</si>
  <si>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</si>
  <si>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</si>
  <si>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</si>
  <si>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</si>
  <si>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</si>
  <si>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</si>
  <si>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</si>
  <si>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</si>
  <si>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</si>
  <si>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</si>
  <si>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</si>
  <si>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</si>
  <si>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</si>
  <si>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</si>
  <si>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</si>
  <si>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</si>
  <si>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</si>
  <si>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</si>
  <si>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</si>
  <si>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</si>
  <si>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</si>
  <si>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</si>
  <si>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</si>
  <si>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</si>
  <si>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</si>
  <si>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</si>
  <si>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</si>
  <si>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</si>
  <si>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</si>
  <si>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</si>
  <si>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</si>
  <si>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</si>
  <si>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</si>
  <si>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</si>
  <si>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</si>
  <si>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</si>
  <si>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</si>
  <si>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</si>
  <si>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</si>
  <si>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</si>
  <si>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</si>
  <si>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</si>
  <si>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</si>
  <si>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</si>
  <si>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</si>
  <si>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</si>
  <si>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</si>
  <si>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</si>
  <si>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</si>
  <si>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</si>
  <si>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</si>
  <si>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</si>
  <si>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</si>
  <si>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</si>
  <si>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</si>
  <si>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</si>
  <si>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</si>
  <si>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</si>
  <si>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</si>
  <si>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</si>
  <si>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</si>
  <si>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</si>
  <si>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</si>
  <si>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</si>
  <si>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</si>
  <si>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</si>
  <si>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</si>
  <si>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</si>
  <si>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</si>
  <si>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</si>
  <si>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</si>
  <si>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</si>
  <si>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</si>
  <si>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</si>
  <si>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</si>
  <si>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</si>
  <si>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</si>
  <si>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</si>
  <si>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</si>
  <si>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</si>
  <si>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</si>
  <si>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</si>
  <si>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</si>
  <si>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</si>
  <si>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</si>
  <si>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</si>
  <si>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</si>
  <si>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</si>
  <si>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</si>
  <si>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</si>
  <si>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</si>
  <si>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</si>
  <si>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</si>
  <si>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</si>
  <si>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</si>
  <si>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</si>
  <si>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</si>
  <si>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</si>
  <si>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</si>
  <si>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</si>
  <si>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</si>
  <si>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</si>
  <si>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</si>
  <si>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</si>
  <si>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</si>
  <si>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</si>
  <si>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</si>
  <si>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</si>
  <si>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</si>
  <si>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</si>
  <si>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</si>
  <si>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</si>
  <si>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</si>
  <si>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</si>
  <si>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</si>
  <si>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</si>
  <si>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</si>
  <si>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</si>
  <si>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</si>
  <si>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</si>
  <si>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</si>
  <si>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</si>
  <si>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</si>
  <si>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</si>
  <si>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</si>
  <si>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</si>
  <si>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</si>
  <si>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</si>
  <si>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</si>
  <si>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</si>
  <si>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</si>
  <si>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</si>
  <si>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</si>
  <si>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</si>
  <si>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</si>
  <si>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</si>
  <si>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</si>
  <si>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</si>
  <si>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</si>
  <si>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</si>
  <si>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</si>
  <si>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</si>
  <si>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</si>
  <si>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</si>
  <si>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</si>
  <si>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</si>
  <si>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</si>
  <si>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</si>
  <si>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</si>
  <si>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</si>
  <si>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</si>
  <si>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</si>
  <si>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</si>
  <si>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</si>
  <si>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</si>
  <si>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</si>
  <si>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</si>
  <si>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</si>
  <si>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</si>
  <si>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</si>
  <si>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</si>
  <si>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</si>
  <si>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</si>
  <si>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</si>
  <si>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</si>
  <si>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</si>
  <si>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</si>
  <si>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</si>
  <si>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</si>
  <si>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</si>
  <si>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</si>
  <si>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</si>
  <si>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</si>
  <si>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</si>
  <si>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</si>
  <si>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</si>
  <si>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</si>
  <si>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</si>
  <si>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</si>
  <si>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</si>
  <si>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</si>
  <si>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</si>
  <si>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</si>
  <si>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</si>
  <si>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</si>
  <si>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</si>
  <si>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</si>
  <si>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</si>
  <si>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</si>
  <si>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</si>
  <si>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</si>
  <si>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</si>
  <si>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</si>
  <si>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</si>
  <si>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</si>
  <si>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</si>
  <si>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</si>
  <si>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</si>
  <si>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</si>
  <si>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</si>
  <si>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</si>
  <si>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</si>
  <si>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</si>
  <si>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</si>
  <si>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</si>
  <si>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</si>
  <si>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</si>
  <si>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</si>
  <si>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</si>
  <si>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</si>
  <si>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</si>
  <si>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</si>
  <si>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</si>
  <si>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</si>
  <si>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</si>
  <si>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</si>
  <si>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</si>
  <si>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</si>
  <si>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</si>
  <si>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</si>
  <si>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</si>
  <si>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</si>
  <si>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</si>
  <si>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</si>
  <si>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</si>
  <si>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</si>
  <si>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</si>
  <si>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</si>
  <si>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</si>
  <si>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</si>
  <si>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</si>
  <si>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</si>
  <si>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</si>
  <si>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</si>
  <si>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</si>
  <si>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</si>
  <si>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</si>
  <si>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</si>
  <si>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</si>
  <si>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</si>
  <si>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</si>
  <si>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</si>
  <si>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</si>
  <si>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</si>
  <si>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</si>
  <si>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</si>
  <si>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</si>
  <si>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</si>
  <si>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</si>
  <si>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</si>
  <si>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</si>
  <si>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</si>
  <si>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</si>
  <si>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</si>
  <si>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</si>
  <si>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</si>
  <si>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</si>
  <si>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</si>
  <si>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</si>
  <si>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</si>
  <si>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</si>
  <si>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</si>
  <si>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</si>
  <si>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</si>
  <si>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</si>
  <si>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</si>
  <si>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</si>
  <si>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</si>
  <si>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</si>
  <si>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</si>
  <si>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</si>
  <si>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</si>
  <si>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</si>
  <si>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</si>
  <si>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</si>
  <si>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</si>
  <si>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</si>
  <si>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</si>
  <si>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</si>
  <si>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</si>
  <si>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</si>
  <si>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</si>
  <si>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</si>
  <si>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</si>
  <si>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</si>
  <si>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</si>
  <si>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</si>
  <si>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</si>
  <si>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</si>
  <si>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</si>
  <si>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</si>
  <si>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</si>
  <si>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</si>
  <si>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</si>
  <si>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</si>
  <si>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</si>
  <si>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</si>
  <si>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</si>
  <si>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</si>
  <si>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</si>
  <si>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</si>
  <si>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</si>
  <si>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</si>
  <si>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</si>
  <si>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</si>
  <si>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</si>
  <si>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</si>
  <si>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</si>
  <si>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</si>
  <si>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</si>
  <si>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</si>
  <si>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</si>
  <si>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</si>
  <si>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</si>
  <si>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</si>
  <si>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</si>
  <si>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</si>
  <si>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</si>
  <si>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</si>
  <si>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</si>
  <si>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</si>
  <si>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</si>
  <si>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</si>
  <si>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</si>
  <si>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</si>
  <si>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</si>
  <si>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</si>
  <si>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</si>
  <si>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</si>
  <si>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</si>
  <si>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</si>
  <si>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</si>
  <si>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</si>
  <si>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</si>
  <si>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</si>
  <si>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</si>
  <si>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</si>
  <si>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</si>
  <si>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</si>
  <si>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</si>
  <si>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</si>
  <si>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</si>
  <si>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</si>
  <si>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</si>
  <si>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</si>
  <si>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</si>
  <si>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</si>
  <si>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</si>
  <si>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</si>
  <si>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</si>
  <si>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</si>
  <si>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</si>
  <si>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</si>
  <si>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</si>
  <si>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</si>
  <si>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</si>
  <si>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</si>
  <si>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</si>
  <si>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</si>
  <si>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</si>
  <si>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</si>
  <si>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</si>
  <si>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</si>
  <si>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</si>
  <si>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</si>
  <si>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</si>
  <si>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</si>
  <si>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</si>
  <si>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</si>
  <si>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</si>
  <si>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</si>
  <si>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</si>
  <si>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</si>
  <si>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</si>
  <si>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</si>
  <si>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</si>
  <si>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</si>
  <si>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</si>
  <si>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</si>
  <si>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</si>
  <si>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</si>
  <si>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</si>
  <si>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</si>
  <si>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</si>
  <si>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</si>
  <si>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</si>
  <si>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</si>
  <si>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</si>
  <si>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</si>
  <si>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</si>
  <si>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</si>
  <si>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</si>
  <si>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</si>
  <si>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</si>
  <si>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</si>
  <si>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</si>
  <si>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</si>
  <si>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</si>
  <si>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</si>
  <si>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</si>
  <si>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</si>
  <si>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</si>
  <si>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</si>
  <si>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</si>
  <si>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</si>
  <si>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</si>
  <si>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</si>
  <si>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</si>
  <si>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</si>
  <si>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</si>
  <si>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</si>
  <si>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</si>
  <si>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</si>
  <si>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</si>
  <si>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</si>
  <si>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</si>
  <si>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</si>
  <si>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</si>
  <si>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</si>
  <si>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</si>
  <si>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</si>
  <si>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</si>
  <si>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</si>
  <si>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</si>
  <si>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</si>
  <si>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</si>
  <si>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</si>
  <si>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</si>
  <si>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</si>
  <si>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</si>
  <si>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</si>
  <si>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</si>
  <si>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</si>
  <si>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</si>
  <si>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</si>
  <si>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</si>
  <si>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</si>
  <si>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</si>
  <si>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</si>
  <si>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</si>
  <si>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</si>
  <si>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</si>
  <si>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</si>
  <si>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</si>
  <si>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</si>
  <si>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</si>
  <si>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</si>
  <si>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</si>
  <si>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</si>
  <si>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</si>
  <si>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</si>
  <si>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</si>
  <si>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</si>
  <si>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</si>
  <si>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</si>
  <si>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</si>
  <si>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</si>
  <si>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</si>
  <si>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</si>
  <si>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</si>
  <si>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</si>
  <si>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</si>
  <si>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</si>
  <si>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</si>
  <si>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</si>
  <si>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</si>
  <si>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</si>
  <si>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</si>
  <si>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</si>
  <si>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</si>
  <si>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</si>
  <si>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</si>
  <si>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</si>
  <si>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</si>
  <si>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</si>
  <si>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</si>
  <si>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</si>
  <si>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</si>
  <si>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</si>
  <si>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</si>
  <si>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</si>
  <si>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</si>
  <si>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</si>
  <si>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</si>
  <si>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</si>
  <si>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</si>
  <si>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</si>
  <si>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</si>
  <si>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</si>
  <si>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</si>
  <si>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</si>
  <si>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</si>
  <si>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</si>
  <si>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</si>
  <si>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</si>
  <si>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</si>
  <si>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</si>
  <si>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</si>
  <si>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</si>
  <si>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</si>
  <si>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</si>
  <si>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</si>
  <si>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</si>
  <si>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</si>
  <si>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</si>
  <si>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</si>
  <si>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</si>
  <si>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</si>
  <si>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</si>
  <si>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</si>
  <si>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</si>
  <si>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</si>
  <si>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</si>
  <si>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</si>
  <si>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</si>
  <si>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</si>
  <si>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</si>
  <si>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</si>
  <si>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</si>
  <si>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</si>
  <si>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</si>
  <si>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</si>
  <si>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</si>
  <si>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</si>
  <si>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</si>
  <si>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</si>
  <si>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</si>
  <si>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</si>
  <si>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</si>
  <si>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</si>
  <si>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</si>
  <si>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</si>
  <si>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</si>
  <si>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</si>
  <si>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</si>
  <si>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</si>
  <si>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</si>
  <si>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</si>
  <si>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</si>
  <si>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</si>
  <si>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</si>
  <si>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</si>
  <si>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</si>
  <si>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</si>
  <si>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</si>
  <si>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</si>
  <si>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</si>
  <si>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</si>
  <si>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</si>
  <si>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</si>
  <si>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</si>
  <si>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</si>
  <si>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</si>
  <si>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</si>
  <si>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</si>
  <si>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</si>
  <si>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</si>
  <si>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</si>
  <si>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</si>
  <si>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</si>
  <si>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</si>
  <si>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</si>
  <si>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</si>
  <si>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</si>
  <si>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</si>
  <si>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</si>
  <si>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</si>
  <si>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</si>
  <si>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</si>
  <si>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</si>
  <si>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</si>
  <si>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</si>
  <si>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</si>
  <si>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</si>
  <si>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</si>
  <si>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</si>
  <si>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</si>
  <si>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</si>
  <si>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</si>
  <si>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</si>
  <si>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</si>
  <si>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</si>
  <si>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</si>
  <si>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</si>
  <si>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</si>
  <si>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</si>
  <si>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</si>
  <si>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</si>
  <si>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</si>
  <si>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</si>
  <si>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</si>
  <si>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</si>
  <si>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</si>
  <si>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</si>
  <si>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</si>
  <si>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</si>
  <si>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</si>
  <si>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</si>
  <si>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</si>
  <si>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</si>
  <si>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</si>
  <si>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</si>
  <si>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</si>
  <si>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</si>
  <si>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</si>
  <si>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</si>
  <si>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</si>
  <si>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</si>
  <si>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</si>
  <si>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</si>
  <si>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</si>
  <si>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</si>
  <si>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</si>
  <si>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</si>
  <si>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</si>
  <si>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</si>
  <si>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</si>
  <si>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</si>
  <si>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</si>
  <si>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</si>
  <si>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</si>
  <si>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</si>
  <si>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</si>
  <si>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</si>
  <si>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</si>
  <si>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</si>
  <si>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</si>
  <si>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</si>
  <si>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</si>
  <si>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</si>
  <si>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</si>
  <si>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</si>
  <si>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</si>
  <si>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</si>
  <si>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</si>
  <si>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</si>
  <si>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</si>
  <si>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</si>
  <si>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</si>
  <si>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</si>
  <si>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</si>
  <si>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</si>
  <si>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</si>
  <si>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</si>
  <si>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</si>
  <si>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</si>
  <si>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</si>
  <si>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</si>
  <si>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</si>
  <si>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</si>
  <si>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</si>
  <si>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</si>
  <si>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</si>
  <si>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</si>
  <si>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</si>
  <si>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</si>
  <si>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</si>
  <si>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</si>
  <si>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</si>
  <si>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</si>
  <si>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</si>
  <si>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</si>
  <si>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</si>
  <si>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</si>
  <si>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</si>
  <si>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</si>
  <si>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</si>
  <si>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</si>
  <si>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</si>
  <si>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</si>
  <si>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</si>
  <si>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</si>
  <si>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</si>
  <si>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</si>
  <si>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</si>
  <si>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</si>
  <si>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</si>
  <si>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</si>
  <si>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</si>
  <si>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</si>
  <si>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</si>
  <si>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</si>
  <si>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</si>
  <si>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</si>
  <si>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</si>
  <si>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</si>
  <si>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</si>
  <si>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</si>
  <si>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</si>
  <si>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</si>
  <si>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</si>
  <si>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</si>
  <si>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</si>
  <si>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</si>
  <si>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</si>
  <si>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</si>
  <si>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</si>
  <si>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</si>
  <si>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</si>
  <si>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</si>
  <si>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</si>
  <si>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</si>
  <si>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</si>
  <si>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</si>
  <si>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</si>
  <si>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</si>
  <si>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</si>
  <si>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</si>
  <si>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</si>
  <si>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</si>
  <si>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</si>
  <si>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</si>
  <si>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</si>
  <si>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</si>
  <si>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</si>
  <si>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</si>
  <si>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</si>
  <si>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</si>
  <si>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</si>
  <si>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</si>
  <si>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</si>
  <si>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</si>
  <si>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</si>
  <si>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</si>
  <si>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</si>
  <si>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</si>
  <si>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</si>
  <si>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</si>
  <si>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</si>
  <si>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</si>
  <si>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</si>
  <si>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</si>
  <si>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</si>
  <si>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</si>
  <si>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</si>
  <si>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</si>
  <si>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</si>
  <si>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</si>
  <si>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</si>
  <si>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</si>
  <si>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</si>
  <si>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</si>
  <si>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</si>
  <si>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</si>
  <si>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</si>
  <si>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</si>
  <si>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</si>
  <si>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</si>
  <si>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</si>
  <si>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</si>
  <si>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</si>
  <si>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</si>
  <si>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</si>
  <si>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</si>
  <si>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</si>
  <si>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</si>
  <si>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</si>
  <si>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</si>
  <si>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</si>
  <si>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</si>
  <si>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</si>
  <si>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</si>
  <si>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</si>
  <si>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</si>
  <si>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</si>
  <si>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</si>
  <si>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</si>
  <si>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</si>
  <si>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</si>
  <si>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</si>
  <si>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</si>
  <si>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</si>
  <si>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</si>
  <si>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</si>
  <si>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</si>
  <si>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</si>
  <si>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</si>
  <si>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</si>
  <si>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</si>
  <si>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</si>
  <si>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</si>
  <si>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</si>
  <si>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</si>
  <si>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</si>
  <si>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</si>
  <si>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</si>
  <si>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</si>
  <si>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</si>
  <si>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</si>
  <si>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</si>
  <si>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</si>
  <si>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</si>
  <si>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</si>
  <si>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</si>
  <si>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</si>
  <si>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</si>
  <si>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</si>
  <si>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</si>
  <si>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</si>
  <si>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</si>
  <si>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</si>
  <si>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</si>
  <si>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</si>
  <si>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</si>
  <si>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</si>
  <si>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</si>
  <si>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</si>
  <si>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</si>
  <si>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</si>
  <si>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</si>
  <si>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</si>
  <si>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</si>
  <si>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</si>
  <si>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</si>
  <si>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</si>
  <si>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</si>
  <si>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</si>
  <si>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</si>
  <si>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</si>
  <si>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</si>
  <si>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</si>
  <si>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</si>
  <si>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</si>
  <si>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</si>
  <si>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</si>
  <si>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</si>
  <si>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</si>
  <si>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</si>
  <si>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</si>
  <si>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</si>
  <si>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</si>
  <si>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</si>
  <si>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</si>
  <si>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</si>
  <si>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</si>
  <si>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</si>
  <si>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</si>
  <si>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</si>
  <si>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</si>
  <si>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</si>
  <si>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</si>
  <si>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</si>
  <si>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</si>
  <si>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</si>
  <si>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</si>
  <si>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</si>
  <si>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</si>
  <si>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</si>
  <si>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</si>
  <si>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</si>
  <si>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</si>
  <si>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</si>
  <si>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</si>
  <si>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</si>
  <si>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</si>
  <si>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</si>
  <si>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</si>
  <si>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</si>
  <si>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</si>
  <si>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</si>
  <si>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</si>
  <si>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</si>
  <si>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</si>
  <si>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</si>
  <si>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</si>
  <si>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</si>
  <si>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</si>
  <si>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</si>
  <si>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</si>
  <si>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</si>
  <si>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</si>
  <si>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</si>
  <si>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</si>
  <si>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</si>
  <si>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</si>
  <si>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</si>
  <si>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</si>
  <si>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</si>
  <si>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</si>
  <si>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</si>
  <si>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</si>
  <si>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</si>
  <si>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</si>
  <si>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</si>
  <si>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</si>
  <si>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</si>
  <si>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</si>
  <si>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</si>
  <si>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</si>
  <si>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</si>
  <si>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</si>
  <si>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</si>
  <si>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</si>
  <si>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</si>
  <si>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</si>
  <si>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</si>
  <si>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</si>
  <si>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</si>
  <si>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</si>
  <si>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</si>
  <si>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</si>
  <si>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</si>
  <si>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</si>
  <si>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</si>
  <si>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</si>
  <si>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</si>
  <si>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</si>
  <si>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</si>
  <si>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</si>
  <si>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</si>
  <si>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</si>
  <si>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</si>
  <si>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</si>
  <si>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</si>
  <si>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</si>
  <si>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</si>
  <si>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</si>
  <si>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</si>
  <si>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</si>
  <si>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</si>
  <si>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</si>
  <si>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</si>
  <si>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</si>
  <si>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</si>
  <si>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</si>
  <si>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</si>
  <si>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</si>
  <si>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</si>
  <si>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</si>
  <si>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</si>
  <si>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</si>
  <si>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</si>
  <si>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</si>
  <si>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</si>
  <si>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</si>
  <si>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</si>
  <si>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</si>
  <si>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</si>
  <si>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</si>
  <si>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</si>
  <si>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</si>
  <si>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</si>
  <si>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</si>
  <si>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</si>
  <si>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</si>
  <si>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</si>
  <si>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</si>
  <si>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</si>
  <si>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</si>
  <si>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</si>
  <si>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</si>
  <si>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</si>
  <si>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</si>
  <si>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</si>
  <si>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</si>
  <si>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</si>
  <si>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</si>
  <si>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</si>
  <si>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</si>
  <si>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</si>
  <si>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</si>
  <si>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</si>
  <si>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</si>
  <si>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</si>
  <si>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</si>
  <si>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</si>
  <si>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</si>
  <si>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</si>
  <si>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</si>
  <si>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</si>
  <si>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</si>
  <si>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</si>
  <si>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</si>
  <si>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</si>
  <si>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</si>
  <si>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</si>
  <si>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</si>
  <si>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</si>
  <si>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</si>
  <si>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</si>
  <si>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</si>
  <si>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</si>
  <si>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</si>
  <si>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</si>
  <si>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</si>
  <si>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</si>
  <si>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</si>
  <si>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</si>
  <si>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</si>
  <si>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</si>
  <si>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</si>
  <si>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</si>
  <si>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</si>
  <si>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</si>
  <si>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</si>
  <si>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</si>
  <si>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</si>
  <si>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</si>
  <si>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</si>
  <si>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</si>
  <si>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</si>
  <si>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</si>
  <si>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</si>
  <si>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</si>
  <si>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</si>
  <si>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</si>
  <si>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</si>
  <si>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</si>
  <si>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</si>
  <si>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</si>
  <si>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</si>
  <si>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</si>
  <si>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</si>
  <si>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</si>
  <si>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</si>
  <si>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</si>
  <si>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</si>
  <si>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</si>
  <si>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</si>
  <si>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</si>
  <si>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</si>
  <si>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</si>
  <si>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</si>
  <si>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</si>
  <si>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</si>
  <si>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</si>
  <si>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</si>
  <si>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</si>
  <si>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</si>
  <si>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</si>
  <si>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</si>
  <si>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</si>
  <si>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</si>
  <si>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</si>
  <si>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</si>
  <si>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</si>
  <si>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</si>
  <si>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</si>
  <si>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</si>
  <si>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</si>
  <si>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</si>
  <si>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</si>
  <si>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</si>
  <si>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</si>
  <si>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</si>
  <si>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</si>
  <si>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</si>
  <si>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</si>
  <si>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</si>
  <si>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</si>
  <si>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</si>
  <si>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</si>
  <si>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</si>
  <si>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</si>
  <si>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</si>
  <si>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</si>
  <si>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</si>
  <si>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</si>
  <si>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</si>
  <si>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</si>
  <si>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</si>
  <si>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</si>
  <si>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</si>
  <si>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</si>
  <si>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</si>
  <si>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</si>
  <si>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</si>
  <si>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</si>
  <si>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</si>
  <si>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</si>
  <si>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</si>
  <si>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</si>
  <si>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</si>
  <si>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</si>
  <si>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</si>
  <si>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</si>
  <si>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</si>
  <si>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</si>
  <si>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</si>
  <si>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</si>
  <si>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</si>
  <si>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</si>
  <si>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</si>
  <si>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</si>
  <si>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</si>
  <si>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</si>
  <si>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</si>
  <si>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</si>
  <si>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</si>
  <si>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</si>
  <si>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</si>
  <si>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</si>
  <si>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</si>
  <si>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</si>
  <si>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</si>
  <si>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</si>
  <si>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</si>
  <si>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</si>
  <si>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</si>
  <si>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</si>
  <si>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</si>
  <si>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</si>
  <si>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</si>
  <si>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</si>
  <si>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</si>
  <si>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</si>
  <si>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</si>
  <si>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</si>
  <si>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</si>
  <si>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</si>
  <si>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</si>
  <si>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</si>
  <si>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</si>
  <si>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</si>
  <si>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</si>
  <si>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</si>
  <si>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</si>
  <si>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</si>
  <si>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</si>
  <si>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</si>
  <si>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</si>
  <si>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</si>
  <si>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</si>
  <si>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</si>
  <si>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</si>
  <si>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</si>
  <si>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</si>
  <si>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</si>
  <si>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</si>
  <si>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</si>
  <si>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</si>
  <si>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</si>
  <si>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</si>
  <si>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</si>
  <si>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</si>
  <si>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</si>
  <si>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</si>
  <si>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</si>
  <si>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</si>
  <si>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</si>
  <si>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</si>
  <si>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</si>
  <si>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</si>
  <si>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</si>
  <si>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</si>
  <si>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</si>
  <si>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</si>
  <si>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</si>
  <si>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</si>
  <si>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</si>
  <si>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</si>
  <si>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</si>
  <si>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</si>
  <si>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</si>
  <si>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</si>
  <si>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</si>
  <si>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</si>
  <si>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</si>
  <si>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</si>
  <si>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</si>
  <si>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</si>
  <si>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</si>
  <si>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</si>
  <si>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</si>
  <si>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</si>
  <si>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</si>
  <si>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</si>
  <si>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</si>
  <si>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</si>
  <si>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</si>
  <si>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</si>
  <si>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</si>
  <si>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</si>
  <si>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</si>
  <si>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</si>
  <si>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</si>
  <si>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</si>
  <si>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</si>
  <si>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</si>
  <si>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</si>
  <si>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</si>
  <si>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</si>
  <si>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</si>
  <si>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</si>
  <si>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</si>
  <si>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</si>
  <si>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</si>
  <si>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</si>
  <si>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</si>
  <si>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</si>
  <si>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</si>
  <si>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</si>
  <si>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</si>
  <si>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</si>
  <si>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</si>
  <si>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</si>
  <si>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</si>
  <si>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</si>
  <si>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</si>
  <si>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</si>
  <si>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</si>
  <si>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</si>
  <si>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</si>
  <si>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</si>
  <si>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</si>
  <si>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</si>
  <si>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</si>
  <si>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</si>
  <si>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</si>
  <si>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</si>
  <si>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</si>
  <si>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</si>
  <si>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</si>
  <si>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</si>
  <si>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</si>
  <si>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</si>
  <si>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</si>
  <si>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</si>
  <si>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</si>
  <si>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</si>
  <si>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</si>
  <si>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</si>
  <si>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</si>
  <si>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</si>
  <si>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</si>
  <si>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</si>
  <si>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</si>
  <si>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</si>
  <si>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</si>
  <si>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</si>
  <si>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</si>
  <si>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</si>
  <si>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</si>
  <si>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</si>
  <si>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</si>
  <si>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</si>
  <si>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</si>
  <si>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</si>
  <si>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</si>
  <si>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</si>
  <si>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</si>
  <si>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</si>
  <si>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</si>
  <si>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</si>
  <si>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</si>
  <si>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</si>
  <si>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</si>
  <si>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</si>
  <si>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</si>
  <si>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</si>
  <si>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</si>
  <si>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</si>
  <si>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</si>
  <si>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</si>
  <si>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</si>
  <si>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</si>
  <si>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</si>
  <si>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</si>
  <si>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</si>
  <si>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</si>
  <si>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</si>
  <si>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</si>
  <si>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</si>
  <si>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</si>
  <si>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</si>
  <si>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</si>
  <si>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</si>
  <si>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</si>
  <si>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</si>
  <si>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</si>
  <si>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</si>
  <si>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</si>
  <si>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</si>
  <si>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</si>
  <si>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</si>
  <si>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</si>
  <si>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</si>
  <si>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</si>
  <si>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</si>
  <si>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</si>
  <si>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</si>
  <si>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</si>
  <si>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</si>
  <si>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</si>
  <si>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</si>
  <si>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</si>
  <si>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</si>
  <si>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</si>
  <si>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</si>
  <si>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</si>
  <si>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</si>
  <si>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</si>
  <si>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</si>
  <si>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</si>
  <si>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</si>
  <si>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</si>
  <si>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</si>
  <si>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</si>
  <si>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</si>
  <si>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</si>
  <si>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</si>
  <si>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</si>
  <si>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</si>
  <si>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</si>
  <si>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</si>
  <si>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</si>
  <si>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</si>
  <si>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</si>
  <si>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</si>
  <si>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</si>
  <si>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</si>
  <si>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</si>
  <si>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</si>
  <si>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</si>
  <si>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</si>
  <si>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</si>
  <si>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</si>
  <si>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</si>
  <si>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</si>
  <si>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</si>
  <si>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</si>
  <si>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</si>
  <si>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</si>
  <si>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</si>
  <si>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</si>
  <si>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</si>
  <si>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</si>
  <si>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</si>
  <si>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</si>
  <si>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</si>
  <si>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</si>
  <si>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</si>
  <si>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</si>
  <si>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</si>
  <si>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</si>
  <si>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</si>
  <si>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</si>
  <si>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</si>
  <si>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</si>
  <si>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</si>
  <si>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</si>
  <si>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</si>
  <si>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</si>
  <si>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</si>
  <si>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</si>
  <si>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</si>
  <si>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</si>
  <si>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</si>
  <si>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</si>
  <si>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</si>
  <si>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</si>
  <si>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</si>
  <si>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</si>
  <si>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</si>
  <si>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</si>
  <si>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</si>
  <si>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</si>
  <si>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</si>
  <si>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</si>
  <si>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</si>
  <si>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</si>
  <si>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</si>
  <si>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</si>
  <si>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</si>
  <si>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</si>
  <si>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</si>
  <si>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</si>
  <si>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</si>
  <si>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</si>
  <si>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</si>
  <si>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</si>
  <si>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</si>
  <si>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</si>
  <si>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</si>
  <si>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</si>
  <si>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</si>
  <si>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</si>
  <si>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</si>
  <si>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</si>
  <si>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</si>
  <si>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</si>
  <si>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</si>
  <si>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</si>
  <si>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</si>
  <si>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</si>
  <si>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</si>
  <si>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</si>
  <si>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</si>
  <si>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</si>
  <si>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</si>
  <si>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</si>
  <si>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</si>
  <si>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</si>
  <si>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</si>
  <si>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</si>
  <si>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</si>
  <si>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</si>
  <si>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</si>
  <si>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</si>
  <si>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</si>
  <si>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</si>
  <si>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</si>
  <si>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</si>
  <si>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</si>
  <si>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</si>
  <si>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</si>
  <si>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</si>
  <si>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</si>
  <si>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</si>
  <si>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</si>
  <si>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</si>
  <si>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</si>
  <si>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</si>
  <si>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</si>
  <si>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</si>
  <si>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</si>
  <si>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</si>
  <si>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</si>
  <si>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</si>
  <si>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</si>
  <si>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</si>
  <si>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</si>
  <si>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</si>
  <si>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</si>
  <si>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</si>
  <si>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</si>
  <si>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</si>
  <si>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</si>
  <si>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</si>
  <si>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</si>
  <si>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</si>
  <si>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</si>
  <si>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</si>
  <si>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</si>
  <si>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</si>
  <si>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</si>
  <si>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</si>
  <si>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</si>
  <si>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</si>
  <si>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</si>
  <si>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</si>
  <si>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</si>
  <si>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</si>
  <si>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</si>
  <si>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</si>
  <si>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</si>
  <si>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</si>
  <si>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</si>
  <si>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</si>
  <si>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</si>
  <si>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</si>
  <si>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</si>
  <si>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</si>
  <si>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</si>
  <si>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</si>
  <si>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</si>
  <si>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</si>
  <si>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</si>
  <si>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</si>
  <si>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</si>
  <si>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</si>
  <si>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</si>
  <si>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</si>
  <si>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</si>
  <si>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</si>
  <si>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</si>
  <si>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</si>
  <si>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</si>
  <si>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</si>
  <si>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</si>
  <si>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</si>
  <si>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</si>
  <si>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</si>
  <si>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</si>
  <si>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</si>
  <si>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</si>
  <si>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</si>
  <si>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</si>
  <si>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</si>
  <si>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</si>
  <si>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</si>
  <si>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</si>
  <si>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</si>
  <si>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</si>
  <si>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</si>
  <si>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</si>
  <si>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</si>
  <si>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</si>
  <si>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</si>
  <si>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</si>
  <si>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</si>
  <si>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</si>
  <si>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</si>
  <si>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</si>
  <si>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</si>
  <si>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</si>
  <si>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</si>
  <si>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</si>
  <si>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</si>
  <si>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</si>
  <si>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</si>
  <si>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</si>
  <si>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</si>
  <si>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</si>
  <si>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</si>
  <si>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</si>
  <si>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</si>
  <si>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</si>
  <si>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</si>
  <si>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</si>
  <si>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</si>
  <si>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</si>
  <si>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</si>
  <si>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</si>
  <si>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</si>
  <si>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</si>
  <si>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</si>
  <si>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</si>
  <si>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</si>
  <si>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</si>
  <si>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</si>
  <si>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</si>
  <si>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</si>
  <si>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</si>
  <si>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</si>
  <si>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</si>
  <si>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</si>
  <si>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</si>
  <si>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</si>
  <si>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</si>
  <si>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</si>
  <si>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</si>
  <si>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</si>
  <si>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</si>
  <si>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</si>
  <si>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</si>
  <si>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</si>
  <si>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</si>
  <si>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</si>
  <si>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</si>
  <si>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</si>
  <si>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</si>
  <si>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</si>
  <si>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</si>
  <si>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</si>
  <si>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</si>
  <si>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</si>
  <si>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</si>
  <si>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</si>
  <si>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</si>
  <si>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</si>
  <si>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</si>
  <si>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</si>
  <si>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</si>
  <si>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</si>
  <si>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</si>
  <si>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</si>
  <si>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</si>
  <si>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</si>
  <si>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</si>
  <si>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</si>
  <si>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</si>
  <si>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</si>
  <si>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</si>
  <si>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</si>
  <si>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</si>
  <si>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</si>
  <si>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</si>
  <si>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</si>
  <si>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</si>
  <si>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</si>
  <si>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</si>
  <si>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</si>
  <si>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</si>
  <si>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</si>
  <si>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</si>
  <si>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</si>
  <si>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</si>
  <si>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</si>
  <si>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</si>
  <si>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</si>
  <si>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</si>
  <si>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</si>
  <si>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</si>
  <si>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</si>
  <si>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</si>
  <si>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</si>
  <si>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</si>
  <si>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</si>
  <si>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</si>
  <si>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</si>
  <si>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</si>
  <si>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</si>
  <si>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</si>
  <si>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</si>
  <si>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</si>
  <si>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</si>
  <si>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</si>
  <si>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</si>
  <si>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</si>
  <si>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</si>
  <si>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</si>
  <si>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</si>
  <si>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</si>
  <si>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</si>
  <si>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</si>
  <si>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</si>
  <si>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</si>
  <si>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</si>
  <si>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</si>
  <si>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</si>
  <si>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</si>
  <si>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</si>
  <si>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</si>
  <si>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</si>
  <si>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</si>
  <si>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</si>
  <si>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</si>
  <si>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</si>
  <si>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</si>
  <si>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</si>
  <si>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</si>
  <si>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</si>
  <si>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</si>
  <si>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</si>
  <si>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</si>
  <si>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</si>
  <si>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</si>
  <si>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</si>
  <si>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</si>
  <si>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</si>
  <si>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</si>
  <si>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</si>
  <si>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</si>
  <si>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</si>
  <si>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</si>
  <si>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</si>
  <si>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</si>
  <si>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</si>
  <si>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</si>
  <si>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</si>
  <si>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</si>
  <si>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</si>
  <si>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</si>
  <si>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</si>
  <si>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</si>
  <si>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</si>
  <si>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</si>
  <si>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</si>
  <si>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</si>
  <si>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</si>
  <si>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</si>
  <si>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</si>
  <si>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</si>
  <si>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</si>
  <si>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</si>
  <si>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</si>
  <si>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</si>
  <si>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</si>
  <si>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</si>
  <si>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</si>
  <si>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</si>
  <si>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</si>
  <si>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</si>
  <si>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</si>
  <si>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</si>
  <si>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</si>
  <si>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</si>
  <si>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</si>
  <si>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</si>
  <si>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</si>
  <si>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</si>
  <si>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</si>
  <si>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</si>
  <si>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</si>
  <si>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</si>
  <si>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</si>
  <si>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</si>
  <si>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</si>
  <si>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</si>
  <si>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</si>
  <si>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</si>
  <si>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</si>
  <si>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</si>
  <si>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</si>
  <si>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</si>
  <si>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</si>
  <si>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</si>
  <si>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</si>
  <si>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</si>
  <si>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</si>
  <si>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</si>
  <si>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</si>
  <si>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</si>
  <si>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</si>
  <si>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</si>
  <si>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</si>
  <si>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</si>
  <si>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</si>
  <si>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</si>
  <si>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</si>
  <si>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</si>
  <si>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</si>
  <si>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</si>
  <si>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</si>
  <si>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</si>
  <si>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</si>
  <si>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</si>
  <si>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</si>
  <si>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</si>
  <si>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</si>
  <si>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</si>
  <si>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</si>
  <si>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</si>
  <si>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</si>
  <si>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</si>
  <si>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</si>
  <si>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</si>
  <si>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</si>
  <si>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</si>
  <si>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</si>
  <si>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</si>
  <si>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</si>
  <si>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</si>
  <si>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</si>
  <si>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</si>
  <si>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</si>
  <si>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</si>
  <si>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</si>
  <si>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</si>
  <si>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</si>
  <si>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</si>
  <si>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</si>
  <si>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</si>
  <si>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</si>
  <si>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</si>
  <si>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</si>
  <si>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</si>
  <si>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</si>
  <si>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</si>
  <si>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</si>
  <si>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</si>
  <si>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</si>
  <si>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</si>
  <si>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</si>
  <si>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</si>
  <si>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</si>
  <si>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</si>
  <si>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</si>
  <si>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</si>
  <si>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</si>
  <si>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</si>
  <si>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</si>
  <si>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</si>
  <si>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</si>
  <si>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</si>
  <si>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</si>
  <si>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</si>
  <si>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</si>
  <si>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</si>
  <si>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</si>
  <si>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</si>
  <si>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</si>
  <si>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</si>
  <si>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</si>
  <si>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</si>
  <si>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</si>
  <si>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</si>
  <si>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</si>
  <si>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</si>
  <si>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</si>
  <si>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</si>
  <si>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</si>
  <si>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</si>
  <si>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</si>
  <si>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</si>
  <si>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</si>
  <si>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</si>
  <si>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</si>
  <si>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</si>
  <si>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</si>
  <si>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</si>
  <si>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</si>
  <si>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</si>
  <si>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</si>
  <si>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</si>
  <si>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</si>
  <si>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</si>
  <si>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</si>
  <si>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</si>
  <si>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</si>
  <si>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</si>
  <si>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</si>
  <si>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</si>
  <si>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</si>
  <si>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</si>
  <si>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</si>
  <si>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</si>
  <si>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</si>
  <si>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</si>
  <si>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</si>
  <si>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</si>
  <si>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</si>
  <si>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</si>
  <si>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</si>
  <si>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</si>
  <si>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</si>
  <si>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</si>
  <si>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</si>
  <si>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</si>
  <si>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</si>
  <si>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</si>
  <si>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</si>
  <si>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</si>
  <si>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</si>
  <si>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</si>
  <si>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</si>
  <si>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</si>
  <si>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</si>
  <si>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</si>
  <si>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</si>
  <si>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</si>
  <si>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</si>
  <si>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</si>
  <si>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</si>
  <si>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</si>
  <si>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</si>
  <si>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</si>
  <si>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</si>
  <si>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</si>
  <si>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</si>
  <si>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</si>
  <si>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</si>
  <si>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</si>
  <si>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</si>
  <si>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</si>
  <si>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</si>
  <si>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</si>
  <si>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</si>
  <si>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</si>
  <si>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</si>
  <si>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</si>
  <si>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</si>
  <si>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</si>
  <si>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</si>
  <si>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</si>
  <si>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</si>
  <si>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</si>
  <si>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</si>
  <si>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</si>
  <si>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</si>
  <si>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</si>
  <si>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</si>
  <si>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</si>
  <si>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</si>
  <si>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</si>
  <si>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</si>
  <si>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</si>
  <si>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</si>
  <si>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</si>
  <si>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</si>
  <si>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</si>
  <si>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</si>
  <si>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</si>
  <si>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</si>
  <si>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</si>
  <si>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</si>
  <si>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</si>
  <si>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</si>
  <si>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</si>
  <si>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</si>
  <si>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</si>
  <si>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</si>
  <si>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</si>
  <si>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</si>
  <si>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</si>
  <si>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</si>
  <si>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</si>
  <si>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</si>
  <si>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</si>
  <si>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</si>
  <si>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</si>
  <si>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</si>
  <si>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</si>
  <si>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</si>
  <si>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</si>
  <si>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</si>
  <si>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</si>
  <si>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</si>
  <si>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</si>
  <si>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</si>
  <si>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</si>
  <si>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</si>
  <si>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</si>
  <si>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</si>
  <si>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</si>
  <si>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</si>
  <si>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</si>
  <si>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</si>
  <si>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</si>
  <si>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</si>
  <si>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</si>
  <si>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</si>
  <si>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</si>
  <si>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</si>
  <si>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</si>
  <si>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</si>
  <si>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</si>
  <si>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</si>
  <si>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</si>
  <si>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</si>
  <si>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</si>
  <si>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</si>
  <si>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</si>
  <si>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</si>
  <si>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</si>
  <si>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</si>
  <si>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</si>
  <si>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</si>
  <si>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</si>
  <si>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</si>
  <si>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</si>
  <si>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</si>
  <si>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</si>
  <si>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</si>
  <si>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</si>
  <si>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</si>
  <si>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</si>
  <si>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</si>
  <si>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</si>
  <si>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</si>
  <si>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</si>
  <si>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</si>
  <si>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</si>
  <si>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</si>
  <si>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</si>
  <si>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</si>
  <si>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</si>
  <si>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</si>
  <si>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</si>
  <si>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</si>
  <si>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</si>
  <si>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</si>
  <si>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</si>
  <si>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</si>
  <si>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</si>
  <si>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</si>
  <si>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</si>
  <si>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</si>
  <si>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</si>
  <si>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</si>
  <si>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</si>
  <si>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</si>
  <si>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</si>
  <si>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</si>
  <si>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</si>
  <si>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</si>
  <si>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</si>
  <si>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</si>
  <si>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</si>
  <si>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</si>
  <si>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</si>
  <si>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</si>
  <si>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</si>
  <si>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</si>
  <si>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</si>
  <si>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</si>
  <si>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</si>
  <si>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</si>
  <si>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</si>
  <si>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</si>
  <si>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</si>
  <si>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</si>
  <si>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</si>
  <si>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</si>
  <si>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</si>
  <si>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</si>
  <si>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</si>
  <si>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</si>
  <si>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</si>
  <si>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</si>
  <si>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</si>
  <si>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</si>
  <si>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</si>
  <si>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</si>
  <si>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</si>
  <si>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</si>
  <si>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</si>
  <si>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</si>
  <si>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</si>
  <si>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</si>
  <si>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</si>
  <si>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</si>
  <si>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</si>
  <si>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</si>
  <si>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</si>
  <si>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</si>
  <si>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</si>
  <si>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</si>
  <si>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</si>
  <si>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</si>
  <si>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</si>
  <si>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</si>
  <si>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</si>
  <si>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</si>
  <si>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</si>
  <si>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</si>
  <si>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</si>
  <si>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</si>
  <si>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</si>
  <si>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</si>
  <si>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</si>
  <si>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</si>
  <si>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</si>
  <si>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</si>
  <si>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</si>
  <si>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</si>
  <si>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</si>
  <si>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</si>
  <si>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</si>
  <si>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</si>
  <si>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</si>
  <si>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</si>
  <si>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</si>
  <si>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</si>
  <si>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</si>
  <si>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</si>
  <si>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</si>
  <si>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</si>
  <si>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</si>
  <si>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</si>
  <si>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</si>
  <si>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</si>
  <si>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</si>
  <si>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</si>
  <si>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</si>
  <si>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</si>
  <si>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</si>
  <si>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</si>
  <si>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</si>
  <si>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</si>
  <si>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</si>
  <si>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</si>
  <si>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</si>
  <si>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</si>
  <si>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</si>
  <si>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</si>
  <si>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</si>
  <si>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</si>
  <si>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</si>
  <si>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</si>
  <si>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</si>
  <si>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</si>
  <si>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</si>
  <si>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</si>
  <si>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</si>
  <si>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</si>
  <si>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</si>
  <si>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</si>
  <si>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</si>
  <si>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</si>
  <si>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</si>
  <si>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</si>
  <si>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</si>
  <si>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</si>
  <si>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</si>
  <si>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</si>
  <si>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</si>
  <si>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</si>
  <si>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</si>
  <si>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</si>
  <si>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</si>
  <si>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</si>
  <si>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</si>
  <si>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</si>
  <si>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</si>
  <si>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</si>
  <si>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</si>
  <si>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</si>
  <si>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</si>
  <si>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</si>
  <si>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</si>
  <si>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</si>
  <si>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</si>
  <si>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</si>
  <si>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</si>
  <si>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</si>
  <si>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</si>
  <si>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</si>
  <si>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</si>
  <si>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</si>
  <si>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</si>
  <si>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</si>
  <si>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</si>
  <si>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</si>
  <si>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</si>
  <si>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</si>
  <si>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</si>
  <si>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</si>
  <si>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</si>
  <si>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</si>
  <si>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</si>
  <si>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</si>
  <si>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</si>
  <si>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</si>
  <si>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</si>
  <si>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</si>
  <si>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</si>
  <si>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</si>
  <si>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</si>
  <si>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</si>
  <si>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</si>
  <si>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</si>
  <si>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</si>
  <si>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</si>
  <si>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</si>
  <si>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</si>
  <si>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</si>
  <si>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</si>
  <si>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</si>
  <si>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</si>
  <si>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</si>
  <si>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</si>
  <si>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</si>
  <si>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</si>
  <si>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</si>
  <si>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</si>
  <si>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</si>
  <si>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</si>
  <si>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</si>
  <si>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</si>
  <si>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</si>
  <si>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</si>
  <si>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</si>
  <si>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</si>
  <si>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</si>
  <si>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</si>
  <si>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</si>
  <si>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</si>
  <si>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</si>
  <si>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</si>
  <si>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</si>
  <si>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</si>
  <si>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</si>
  <si>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</si>
  <si>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</si>
  <si>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</si>
  <si>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</si>
  <si>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</si>
  <si>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</si>
  <si>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</si>
  <si>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</si>
  <si>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</si>
  <si>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</si>
  <si>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</si>
  <si>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</si>
  <si>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</si>
  <si>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</si>
  <si>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</si>
  <si>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</si>
  <si>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</si>
  <si>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</si>
  <si>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</si>
  <si>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</si>
  <si>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</si>
  <si>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</si>
  <si>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</si>
  <si>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</si>
  <si>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</si>
  <si>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</si>
  <si>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</si>
  <si>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</si>
  <si>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</si>
  <si>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</si>
  <si>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</si>
  <si>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</si>
  <si>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</si>
  <si>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</si>
  <si>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</si>
  <si>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</si>
  <si>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</si>
  <si>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</si>
  <si>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</si>
  <si>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</si>
  <si>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</si>
  <si>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</si>
  <si>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</si>
  <si>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</si>
  <si>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</si>
  <si>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</si>
  <si>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</si>
  <si>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</si>
  <si>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</si>
  <si>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</si>
  <si>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</si>
  <si>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</si>
  <si>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</si>
  <si>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</si>
  <si>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</si>
  <si>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</si>
  <si>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</si>
  <si>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</si>
  <si>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</si>
  <si>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</si>
  <si>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</si>
  <si>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</si>
  <si>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</si>
  <si>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</si>
  <si>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</si>
  <si>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</si>
  <si>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</si>
  <si>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</si>
  <si>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</si>
  <si>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</si>
  <si>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</si>
  <si>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</si>
  <si>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</si>
  <si>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</si>
  <si>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</si>
  <si>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</si>
  <si>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</si>
  <si>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</si>
  <si>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</si>
  <si>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</si>
  <si>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</si>
  <si>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</si>
  <si>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</si>
  <si>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</si>
  <si>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</si>
  <si>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</si>
  <si>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</si>
  <si>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</si>
  <si>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</si>
  <si>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</si>
  <si>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</si>
  <si>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</si>
  <si>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</si>
  <si>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</si>
  <si>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</si>
  <si>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</si>
  <si>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</si>
  <si>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</si>
  <si>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</si>
  <si>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</si>
  <si>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</si>
  <si>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</si>
  <si>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</si>
  <si>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</si>
  <si>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</si>
  <si>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</si>
  <si>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</si>
  <si>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</si>
  <si>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</si>
  <si>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</si>
  <si>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</si>
  <si>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</si>
  <si>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</si>
  <si>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</si>
  <si>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</si>
  <si>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</si>
  <si>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</si>
  <si>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</si>
  <si>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</si>
  <si>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</si>
  <si>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</si>
  <si>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</si>
  <si>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</si>
  <si>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</si>
  <si>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</si>
  <si>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</si>
  <si>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</si>
  <si>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</si>
  <si>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</si>
  <si>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</si>
  <si>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</si>
  <si>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</si>
  <si>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</si>
  <si>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</si>
  <si>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</si>
  <si>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</si>
  <si>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</si>
  <si>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</si>
  <si>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</si>
  <si>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</si>
  <si>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</si>
  <si>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</si>
  <si>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</si>
  <si>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</si>
  <si>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</si>
  <si>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</si>
  <si>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</si>
  <si>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</si>
  <si>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</si>
  <si>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</si>
  <si>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</si>
  <si>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</si>
  <si>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</si>
  <si>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</si>
  <si>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</si>
  <si>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</si>
  <si>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</si>
  <si>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</si>
  <si>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</si>
  <si>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</si>
  <si>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</si>
  <si>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</si>
  <si>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</si>
  <si>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</si>
  <si>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</si>
  <si>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</si>
  <si>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</si>
  <si>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</si>
  <si>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</si>
  <si>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</si>
  <si>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</si>
  <si>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</si>
  <si>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</si>
  <si>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</si>
  <si>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</si>
  <si>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</si>
  <si>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</si>
  <si>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</si>
  <si>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</si>
  <si>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</si>
  <si>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</si>
  <si>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</si>
  <si>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</si>
  <si>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</si>
  <si>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</si>
  <si>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</si>
  <si>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</si>
  <si>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</si>
  <si>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</si>
  <si>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</si>
  <si>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</si>
  <si>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</si>
  <si>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</si>
  <si>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</si>
  <si>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</si>
  <si>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</si>
  <si>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</si>
  <si>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</si>
  <si>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</si>
  <si>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</si>
  <si>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</si>
  <si>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</si>
  <si>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</si>
  <si>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</si>
  <si>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</si>
  <si>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</si>
  <si>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</si>
  <si>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</si>
  <si>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</si>
  <si>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</si>
  <si>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</si>
  <si>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</si>
  <si>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</si>
  <si>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</si>
  <si>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</si>
  <si>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</si>
  <si>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</si>
  <si>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</si>
  <si>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</si>
  <si>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</si>
  <si>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</si>
  <si>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</si>
  <si>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</si>
  <si>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</si>
  <si>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</si>
  <si>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</si>
  <si>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</si>
  <si>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</si>
  <si>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</si>
  <si>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</si>
  <si>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</si>
  <si>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</si>
  <si>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</si>
  <si>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</si>
  <si>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</si>
  <si>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</si>
  <si>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</si>
  <si>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</si>
  <si>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</si>
  <si>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</si>
  <si>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</si>
  <si>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</si>
  <si>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</si>
  <si>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</si>
  <si>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</si>
  <si>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</si>
  <si>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</si>
  <si>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</si>
  <si>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</si>
  <si>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</si>
  <si>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</si>
  <si>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</si>
  <si>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</si>
  <si>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</si>
  <si>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</si>
  <si>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</si>
  <si>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</si>
  <si>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</si>
  <si>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</si>
  <si>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</si>
  <si>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</si>
  <si>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</si>
  <si>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</si>
  <si>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</si>
  <si>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</si>
  <si>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</si>
  <si>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</si>
  <si>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</si>
  <si>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</si>
  <si>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</si>
  <si>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</si>
  <si>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</si>
  <si>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</si>
  <si>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</si>
  <si>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</si>
  <si>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</si>
  <si>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</si>
  <si>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</si>
  <si>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</si>
  <si>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</si>
  <si>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</si>
  <si>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</si>
  <si>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</si>
  <si>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</si>
  <si>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</si>
  <si>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</si>
  <si>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</si>
  <si>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</si>
  <si>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</si>
  <si>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</si>
  <si>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</si>
  <si>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</si>
  <si>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</si>
  <si>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</si>
  <si>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</si>
  <si>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</si>
  <si>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</si>
  <si>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</si>
  <si>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</si>
  <si>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</si>
  <si>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</si>
  <si>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</si>
  <si>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</si>
  <si>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</si>
  <si>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</si>
  <si>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</si>
  <si>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</si>
  <si>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</si>
  <si>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</si>
  <si>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</si>
  <si>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</si>
  <si>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</si>
  <si>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</si>
  <si>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</si>
  <si>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</si>
  <si>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</si>
  <si>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</si>
  <si>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</si>
  <si>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</si>
  <si>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</si>
  <si>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</si>
  <si>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</si>
  <si>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</si>
  <si>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</si>
  <si>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</si>
  <si>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</si>
  <si>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</si>
  <si>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</si>
  <si>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</si>
  <si>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</si>
  <si>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</si>
  <si>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</si>
  <si>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</si>
  <si>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</si>
  <si>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</si>
  <si>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</si>
  <si>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</si>
  <si>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</si>
  <si>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</si>
  <si>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</si>
  <si>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</si>
  <si>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</si>
  <si>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</si>
  <si>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</si>
  <si>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</si>
  <si>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</si>
  <si>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</si>
  <si>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</si>
  <si>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</si>
  <si>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</si>
  <si>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</si>
  <si>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</si>
  <si>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</si>
  <si>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</si>
  <si>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</si>
  <si>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</si>
  <si>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</si>
  <si>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</si>
  <si>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</si>
  <si>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</si>
  <si>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</si>
  <si>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</si>
  <si>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</si>
  <si>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</si>
  <si>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</si>
  <si>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</si>
  <si>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</si>
  <si>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</si>
  <si>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</si>
  <si>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</si>
  <si>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</si>
  <si>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</si>
  <si>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</si>
  <si>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</si>
  <si>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</si>
  <si>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</si>
  <si>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</si>
  <si>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</si>
  <si>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</si>
  <si>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</si>
  <si>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</si>
  <si>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</si>
  <si>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</si>
  <si>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</si>
  <si>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</si>
  <si>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</si>
  <si>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</si>
  <si>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</si>
  <si>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</si>
  <si>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</si>
  <si>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</si>
  <si>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</si>
  <si>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</si>
  <si>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</si>
  <si>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</si>
  <si>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</si>
  <si>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</si>
  <si>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</si>
  <si>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</si>
  <si>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</si>
  <si>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</si>
  <si>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</si>
  <si>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</si>
  <si>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</si>
  <si>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</si>
  <si>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</si>
  <si>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</si>
  <si>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</si>
  <si>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</si>
  <si>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</si>
  <si>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</si>
  <si>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</si>
  <si>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</si>
  <si>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</si>
  <si>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</si>
  <si>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</si>
  <si>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</si>
  <si>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</si>
  <si>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</si>
  <si>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</si>
  <si>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</si>
  <si>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</si>
  <si>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</si>
  <si>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</si>
  <si>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</si>
  <si>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</si>
  <si>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</si>
  <si>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</si>
  <si>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</si>
  <si>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</si>
  <si>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</si>
  <si>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</si>
  <si>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</si>
  <si>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</si>
  <si>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</si>
  <si>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</si>
  <si>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</si>
  <si>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</si>
  <si>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</si>
  <si>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</si>
  <si>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</si>
  <si>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</si>
  <si>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</si>
  <si>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</si>
  <si>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</si>
  <si>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</si>
  <si>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</si>
  <si>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</si>
  <si>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</si>
  <si>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</si>
  <si>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</si>
  <si>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</si>
  <si>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</si>
  <si>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</si>
  <si>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</si>
  <si>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</si>
  <si>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</si>
  <si>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</si>
  <si>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</si>
  <si>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</si>
  <si>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</si>
  <si>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</si>
  <si>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</si>
  <si>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</si>
  <si>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</si>
  <si>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</si>
  <si>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</si>
  <si>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</si>
  <si>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</si>
  <si>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</si>
  <si>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</si>
  <si>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</si>
  <si>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</si>
  <si>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</si>
  <si>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</si>
  <si>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</si>
  <si>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</si>
  <si>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</si>
  <si>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</si>
  <si>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</si>
  <si>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</si>
  <si>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</si>
  <si>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</si>
  <si>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</si>
  <si>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</si>
  <si>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</si>
  <si>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</si>
  <si>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</si>
  <si>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</si>
  <si>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</si>
  <si>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</si>
  <si>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</si>
  <si>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</si>
  <si>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</si>
  <si>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</si>
  <si>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</si>
  <si>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</si>
  <si>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</si>
  <si>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</si>
  <si>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</si>
  <si>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</si>
  <si>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</si>
  <si>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</si>
  <si>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</si>
  <si>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</si>
  <si>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</si>
  <si>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</si>
  <si>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</si>
  <si>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</si>
  <si>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</si>
  <si>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</si>
  <si>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</si>
  <si>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</si>
  <si>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</si>
  <si>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</si>
  <si>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</si>
  <si>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</si>
  <si>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</si>
  <si>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</si>
  <si>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</si>
  <si>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</si>
  <si>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</si>
  <si>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</si>
  <si>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</si>
  <si>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</si>
  <si>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</si>
  <si>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</si>
  <si>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</si>
  <si>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</si>
  <si>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</si>
  <si>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</si>
  <si>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</si>
  <si>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</si>
  <si>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</si>
  <si>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</si>
  <si>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</si>
  <si>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</si>
  <si>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</si>
  <si>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</si>
  <si>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</si>
  <si>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</si>
  <si>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</si>
  <si>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</si>
  <si>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</si>
  <si>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</si>
  <si>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</si>
  <si>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</si>
  <si>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</si>
  <si>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</si>
  <si>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</si>
  <si>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</si>
  <si>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</si>
  <si>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</si>
  <si>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</si>
  <si>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</si>
  <si>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</si>
  <si>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</si>
  <si>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</si>
  <si>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</si>
  <si>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</si>
  <si>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</si>
  <si>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</si>
  <si>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</si>
  <si>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</si>
  <si>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</si>
  <si>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</si>
  <si>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</si>
  <si>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</si>
  <si>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</si>
  <si>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</si>
  <si>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</si>
  <si>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</si>
  <si>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</si>
  <si>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</si>
  <si>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</si>
  <si>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</si>
  <si>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</si>
  <si>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</si>
  <si>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</si>
  <si>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</si>
  <si>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</si>
  <si>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</si>
  <si>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</si>
  <si>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</si>
  <si>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</si>
  <si>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</si>
  <si>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</si>
  <si>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</si>
  <si>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</si>
  <si>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</si>
  <si>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</si>
  <si>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</si>
  <si>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</si>
  <si>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</si>
  <si>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</si>
  <si>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</si>
  <si>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</si>
  <si>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</si>
  <si>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</si>
  <si>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</si>
  <si>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</si>
  <si>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</si>
  <si>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</si>
  <si>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</si>
  <si>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</si>
  <si>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</si>
  <si>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</si>
  <si>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</si>
  <si>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</si>
  <si>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</si>
  <si>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</si>
  <si>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</si>
  <si>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</si>
  <si>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</si>
  <si>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</si>
  <si>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</si>
  <si>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</si>
  <si>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</si>
  <si>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</si>
  <si>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</si>
  <si>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</si>
  <si>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</si>
  <si>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</si>
  <si>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</si>
  <si>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</si>
  <si>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</si>
  <si>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</si>
  <si>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</si>
  <si>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</si>
  <si>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</si>
  <si>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</si>
  <si>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</si>
  <si>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</si>
  <si>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</si>
  <si>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</si>
  <si>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</si>
  <si>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</si>
  <si>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</si>
  <si>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</si>
  <si>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</si>
  <si>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</si>
  <si>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</si>
  <si>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</si>
  <si>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</si>
  <si>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</si>
  <si>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</si>
  <si>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</si>
  <si>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</si>
  <si>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</si>
  <si>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</si>
  <si>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</si>
  <si>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</si>
  <si>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</si>
  <si>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</si>
  <si>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</si>
  <si>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</si>
  <si>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</si>
  <si>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</si>
  <si>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</si>
  <si>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</si>
  <si>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</si>
  <si>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</si>
  <si>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</si>
  <si>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</si>
  <si>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</si>
  <si>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</si>
  <si>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</si>
  <si>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</si>
  <si>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</si>
  <si>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</si>
  <si>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</si>
  <si>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</si>
  <si>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</si>
  <si>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</si>
  <si>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</si>
  <si>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</si>
  <si>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</si>
  <si>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</si>
  <si>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</si>
  <si>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</si>
  <si>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</si>
  <si>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</si>
  <si>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</si>
  <si>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</si>
  <si>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</si>
  <si>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</si>
  <si>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</si>
  <si>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</si>
  <si>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</si>
  <si>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</si>
  <si>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</si>
  <si>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</si>
  <si>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</si>
  <si>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</si>
  <si>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</si>
  <si>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</si>
  <si>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</si>
  <si>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</si>
  <si>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</si>
  <si>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</si>
  <si>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</si>
  <si>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</si>
  <si>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</si>
  <si>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</si>
  <si>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</si>
  <si>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</si>
  <si>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</si>
  <si>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</si>
  <si>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</si>
  <si>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</si>
  <si>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</si>
  <si>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</si>
  <si>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</si>
  <si>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</si>
  <si>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</si>
  <si>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</si>
  <si>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</si>
  <si>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</si>
  <si>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</si>
  <si>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</si>
  <si>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</si>
  <si>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</si>
  <si>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</si>
  <si>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</si>
  <si>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</si>
  <si>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</si>
  <si>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</si>
  <si>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</si>
  <si>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</si>
  <si>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</si>
  <si>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</si>
  <si>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</si>
  <si>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</si>
  <si>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</si>
  <si>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</si>
  <si>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</si>
  <si>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</si>
  <si>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</si>
  <si>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</si>
  <si>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</si>
  <si>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</si>
  <si>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</si>
  <si>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</si>
  <si>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</si>
  <si>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</si>
  <si>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</si>
  <si>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</si>
  <si>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</si>
  <si>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</si>
  <si>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</si>
  <si>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</si>
  <si>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</si>
  <si>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</si>
  <si>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</si>
  <si>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</si>
  <si>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</si>
  <si>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</si>
  <si>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</si>
  <si>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</si>
  <si>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</si>
  <si>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</si>
  <si>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</si>
  <si>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</si>
  <si>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</si>
  <si>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</si>
  <si>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</si>
  <si>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</si>
  <si>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</si>
  <si>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</si>
  <si>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</si>
  <si>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</si>
  <si>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</si>
  <si>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</si>
  <si>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</si>
  <si>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</si>
  <si>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</si>
  <si>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</si>
  <si>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</si>
  <si>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</si>
  <si>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</si>
  <si>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</si>
  <si>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</si>
  <si>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</si>
  <si>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</si>
  <si>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</si>
  <si>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</si>
  <si>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</si>
  <si>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</si>
  <si>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</si>
  <si>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</si>
  <si>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</si>
  <si>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</si>
  <si>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</si>
  <si>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</si>
  <si>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</si>
  <si>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</si>
  <si>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</si>
  <si>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</si>
  <si>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</si>
  <si>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</si>
  <si>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</si>
  <si>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</si>
  <si>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</si>
  <si>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</si>
  <si>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</si>
  <si>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</si>
  <si>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</si>
  <si>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</si>
  <si>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</si>
  <si>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</si>
  <si>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</si>
  <si>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</si>
  <si>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</si>
  <si>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</si>
  <si>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</si>
  <si>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</si>
  <si>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</si>
  <si>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</si>
  <si>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</si>
  <si>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</si>
  <si>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</si>
  <si>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</si>
  <si>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</si>
  <si>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</si>
  <si>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</si>
  <si>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</si>
  <si>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</si>
  <si>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</si>
  <si>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</si>
  <si>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</si>
  <si>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</si>
  <si>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</si>
  <si>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</si>
  <si>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</si>
  <si>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</si>
  <si>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</si>
  <si>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</si>
  <si>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</si>
  <si>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</si>
  <si>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</si>
  <si>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</si>
  <si>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</si>
  <si>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</si>
  <si>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</si>
  <si>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</si>
  <si>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</si>
  <si>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</si>
  <si>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</si>
  <si>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</si>
  <si>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</si>
  <si>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</si>
  <si>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</si>
  <si>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</si>
  <si>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</si>
  <si>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</si>
  <si>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</si>
  <si>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</si>
  <si>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</si>
  <si>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</si>
  <si>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</si>
  <si>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</si>
  <si>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</si>
  <si>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</si>
  <si>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</si>
  <si>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</si>
  <si>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</si>
  <si>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</si>
  <si>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</si>
  <si>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</si>
  <si>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</si>
  <si>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</si>
  <si>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</si>
  <si>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</si>
  <si>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</si>
  <si>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</si>
  <si>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</si>
  <si>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</si>
  <si>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</si>
  <si>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</si>
  <si>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</si>
  <si>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</si>
  <si>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</si>
  <si>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</si>
  <si>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</si>
  <si>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</si>
  <si>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</si>
  <si>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</si>
  <si>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</si>
  <si>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</si>
  <si>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</si>
  <si>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</si>
  <si>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</si>
  <si>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</si>
  <si>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</si>
  <si>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</si>
  <si>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</si>
  <si>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</si>
  <si>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</si>
  <si>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</si>
  <si>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</si>
  <si>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</si>
  <si>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</si>
  <si>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</si>
  <si>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</si>
  <si>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</si>
  <si>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</si>
  <si>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</si>
  <si>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</si>
  <si>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</si>
  <si>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</si>
  <si>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</si>
  <si>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</si>
  <si>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</si>
  <si>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</si>
  <si>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</si>
  <si>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</si>
  <si>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</si>
  <si>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</si>
  <si>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</si>
  <si>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</si>
  <si>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</si>
  <si>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</si>
  <si>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</si>
  <si>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</si>
  <si>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</si>
  <si>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</si>
  <si>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</si>
  <si>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</si>
  <si>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</si>
  <si>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</si>
  <si>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</si>
  <si>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</si>
  <si>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</si>
  <si>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</si>
  <si>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</si>
  <si>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</si>
  <si>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</si>
  <si>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</si>
  <si>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</si>
  <si>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</si>
  <si>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</si>
  <si>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</si>
  <si>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</si>
  <si>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</si>
  <si>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</si>
  <si>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</si>
  <si>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</si>
  <si>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</si>
  <si>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</si>
  <si>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</si>
  <si>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</si>
  <si>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</si>
  <si>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</si>
  <si>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</si>
  <si>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</si>
  <si>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</si>
  <si>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</si>
  <si>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</si>
  <si>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</si>
  <si>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</si>
  <si>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</si>
  <si>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</si>
  <si>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</si>
  <si>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</si>
  <si>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</si>
  <si>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</si>
  <si>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</si>
  <si>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</si>
  <si>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</si>
  <si>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</si>
  <si>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</si>
  <si>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</si>
  <si>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</si>
  <si>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</si>
  <si>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</si>
  <si>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</si>
  <si>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</si>
  <si>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</si>
  <si>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</si>
  <si>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</si>
  <si>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</si>
  <si>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</si>
  <si>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</si>
  <si>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</si>
  <si>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</si>
  <si>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</si>
  <si>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</si>
  <si>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</si>
  <si>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</si>
  <si>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</si>
  <si>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</si>
  <si>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</si>
  <si>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</si>
  <si>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</si>
  <si>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</si>
  <si>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</si>
  <si>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</si>
  <si>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</si>
  <si>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</si>
  <si>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</si>
  <si>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</si>
  <si>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</si>
  <si>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</si>
  <si>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</si>
  <si>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</si>
  <si>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</si>
  <si>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</si>
  <si>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</si>
  <si>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</si>
  <si>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</si>
  <si>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</si>
  <si>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</si>
  <si>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</si>
  <si>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</si>
  <si>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</si>
  <si>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</si>
  <si>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</si>
  <si>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</si>
  <si>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</si>
  <si>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</si>
  <si>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</si>
  <si>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</si>
  <si>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</si>
  <si>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</si>
  <si>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</si>
  <si>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</si>
  <si>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</si>
  <si>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</si>
  <si>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</si>
  <si>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</si>
  <si>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</si>
  <si>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</si>
  <si>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</si>
  <si>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</si>
  <si>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</si>
  <si>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</si>
  <si>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</si>
  <si>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</si>
  <si>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</si>
  <si>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</si>
  <si>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</si>
  <si>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</si>
  <si>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</si>
  <si>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</si>
  <si>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</si>
  <si>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</si>
  <si>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</si>
  <si>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</si>
  <si>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</si>
  <si>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</si>
  <si>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</si>
  <si>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</si>
  <si>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</si>
  <si>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</si>
  <si>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</si>
  <si>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</si>
  <si>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</si>
  <si>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</si>
  <si>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</si>
  <si>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</si>
  <si>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</si>
  <si>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</si>
  <si>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</si>
  <si>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</si>
  <si>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</si>
  <si>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</si>
  <si>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</si>
  <si>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</si>
  <si>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</si>
  <si>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</si>
  <si>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</si>
  <si>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</si>
  <si>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</si>
  <si>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</si>
  <si>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</si>
  <si>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</si>
  <si>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</si>
  <si>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</si>
  <si>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</si>
  <si>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</si>
  <si>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</si>
  <si>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</si>
  <si>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</si>
  <si>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</si>
  <si>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</si>
  <si>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</si>
  <si>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</si>
  <si>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</si>
  <si>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</si>
  <si>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</si>
  <si>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</si>
  <si>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</si>
  <si>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</si>
  <si>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</si>
  <si>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</si>
  <si>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</si>
  <si>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</si>
  <si>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</si>
  <si>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</si>
  <si>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</si>
  <si>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</si>
  <si>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</si>
  <si>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</si>
  <si>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</si>
  <si>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</si>
  <si>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</si>
  <si>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</si>
  <si>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</si>
  <si>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</si>
  <si>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</si>
  <si>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</si>
  <si>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</si>
  <si>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</si>
  <si>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</si>
  <si>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</si>
  <si>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</si>
  <si>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</si>
  <si>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</si>
  <si>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</si>
  <si>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</si>
  <si>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</si>
  <si>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</si>
  <si>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</si>
  <si>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</si>
  <si>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</si>
  <si>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</si>
  <si>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</si>
  <si>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</si>
  <si>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</si>
  <si>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</si>
  <si>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</si>
  <si>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</si>
  <si>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</si>
  <si>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</si>
  <si>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</si>
  <si>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</si>
  <si>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</si>
  <si>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</si>
  <si>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</si>
  <si>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</si>
  <si>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</si>
  <si>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</si>
  <si>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</si>
  <si>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</si>
  <si>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</si>
  <si>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</si>
  <si>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</si>
  <si>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</si>
  <si>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</si>
  <si>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</si>
  <si>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</si>
  <si>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</si>
  <si>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</si>
  <si>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</si>
  <si>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</si>
  <si>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</si>
  <si>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</si>
  <si>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</si>
  <si>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</si>
  <si>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</si>
  <si>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</si>
  <si>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</si>
  <si>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</si>
  <si>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</si>
  <si>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</si>
  <si>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</si>
  <si>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</si>
  <si>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</si>
  <si>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</si>
  <si>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</si>
  <si>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</si>
  <si>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</si>
  <si>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</si>
  <si>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</si>
  <si>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</si>
  <si>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</si>
  <si>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</si>
  <si>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</si>
  <si>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</si>
  <si>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</si>
  <si>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</si>
  <si>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</si>
  <si>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</si>
  <si>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</si>
  <si>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</si>
  <si>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</si>
  <si>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</si>
  <si>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</si>
  <si>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</si>
  <si>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</si>
  <si>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</si>
  <si>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</si>
  <si>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</si>
  <si>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</si>
  <si>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</si>
  <si>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</si>
  <si>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</si>
  <si>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</si>
  <si>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</si>
  <si>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</si>
  <si>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</si>
  <si>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</si>
  <si>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</si>
  <si>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</si>
  <si>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</si>
  <si>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</si>
  <si>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</si>
  <si>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</si>
  <si>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</si>
  <si>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</si>
  <si>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</si>
  <si>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</si>
  <si>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</si>
  <si>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</si>
  <si>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</si>
  <si>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</si>
  <si>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</si>
  <si>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</si>
  <si>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</si>
  <si>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</si>
  <si>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</si>
  <si>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</si>
  <si>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</si>
  <si>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</si>
  <si>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</si>
  <si>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</si>
  <si>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</si>
  <si>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</si>
  <si>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</si>
  <si>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</si>
  <si>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</si>
  <si>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</si>
  <si>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</si>
  <si>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</si>
  <si>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</si>
  <si>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</si>
  <si>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</si>
  <si>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</si>
  <si>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</si>
  <si>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</si>
  <si>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</si>
  <si>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</si>
  <si>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</si>
  <si>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</si>
  <si>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</si>
  <si>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</si>
  <si>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</si>
  <si>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</si>
  <si>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</si>
  <si>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</si>
  <si>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</si>
  <si>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</si>
  <si>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</si>
  <si>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</si>
  <si>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</si>
  <si>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</si>
  <si>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</si>
  <si>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</si>
  <si>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</si>
  <si>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</si>
  <si>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</si>
  <si>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</si>
  <si>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</si>
  <si>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</si>
  <si>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</si>
  <si>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</si>
  <si>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</si>
  <si>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</si>
  <si>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</si>
  <si>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</si>
  <si>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</si>
  <si>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</si>
  <si>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</si>
  <si>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</si>
  <si>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</si>
  <si>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</si>
  <si>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</si>
  <si>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</si>
  <si>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</si>
  <si>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</si>
  <si>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</si>
  <si>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</si>
  <si>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</si>
  <si>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</si>
  <si>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</si>
  <si>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</si>
  <si>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</si>
  <si>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</si>
  <si>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</si>
  <si>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</si>
  <si>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</si>
  <si>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</si>
  <si>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</si>
  <si>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</si>
  <si>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</si>
  <si>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</si>
  <si>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</si>
  <si>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</si>
  <si>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</si>
  <si>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</si>
  <si>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</si>
  <si>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</si>
  <si>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</si>
  <si>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</si>
  <si>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</si>
  <si>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</si>
  <si>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</si>
  <si>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</si>
  <si>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</si>
  <si>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</si>
  <si>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</si>
  <si>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</si>
  <si>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</si>
  <si>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</si>
  <si>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</si>
  <si>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</si>
  <si>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</si>
  <si>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</si>
  <si>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</si>
  <si>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</si>
  <si>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</si>
  <si>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</si>
  <si>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</si>
  <si>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</si>
  <si>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</si>
  <si>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</si>
  <si>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</si>
  <si>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</si>
  <si>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</si>
  <si>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</si>
  <si>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</si>
  <si>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</si>
  <si>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</si>
  <si>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</si>
  <si>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</si>
  <si>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</si>
  <si>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</si>
  <si>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</si>
  <si>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</si>
  <si>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</si>
  <si>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</si>
  <si>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</si>
  <si>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</si>
  <si>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</si>
  <si>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</si>
  <si>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</si>
  <si>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</si>
  <si>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</si>
  <si>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</si>
  <si>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</si>
  <si>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</si>
  <si>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</si>
  <si>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</si>
  <si>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</si>
  <si>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</si>
  <si>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</si>
  <si>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</si>
  <si>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</si>
  <si>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</si>
  <si>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</si>
  <si>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</si>
  <si>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</si>
  <si>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</si>
  <si>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</si>
  <si>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</si>
  <si>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</si>
  <si>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</si>
  <si>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</si>
  <si>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</si>
  <si>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</si>
  <si>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</si>
  <si>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</si>
  <si>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</si>
  <si>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</si>
  <si>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</si>
  <si>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</si>
  <si>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</si>
  <si>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</si>
  <si>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</si>
  <si>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</si>
  <si>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</si>
  <si>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</si>
  <si>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</si>
  <si>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</si>
  <si>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</si>
  <si>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</si>
  <si>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</si>
  <si>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</si>
  <si>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</si>
  <si>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</si>
  <si>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</si>
  <si>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</si>
  <si>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</si>
  <si>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</si>
  <si>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</si>
  <si>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</si>
  <si>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</si>
  <si>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</si>
  <si>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</si>
  <si>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</si>
  <si>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</si>
  <si>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</si>
  <si>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</si>
  <si>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</si>
  <si>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</si>
  <si>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</si>
  <si>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</si>
  <si>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</si>
  <si>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</si>
  <si>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</si>
  <si>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</si>
  <si>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</si>
  <si>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</si>
  <si>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</si>
  <si>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</si>
  <si>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</si>
  <si>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</si>
  <si>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</si>
  <si>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</si>
  <si>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</si>
  <si>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</si>
  <si>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</si>
  <si>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</si>
  <si>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</si>
  <si>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</si>
  <si>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</si>
  <si>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</si>
  <si>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</si>
  <si>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</si>
  <si>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</si>
  <si>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</si>
  <si>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</si>
  <si>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</si>
  <si>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</si>
  <si>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</si>
  <si>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</si>
  <si>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</si>
  <si>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</si>
  <si>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</si>
  <si>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</si>
  <si>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</si>
  <si>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</si>
  <si>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</si>
  <si>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</si>
  <si>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</si>
  <si>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</si>
  <si>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</si>
  <si>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</si>
  <si>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</si>
  <si>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</si>
  <si>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</si>
  <si>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</si>
  <si>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</si>
  <si>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</si>
  <si>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</si>
  <si>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</si>
  <si>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</si>
  <si>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</si>
  <si>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</si>
  <si>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</si>
  <si>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</si>
  <si>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</si>
  <si>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</si>
  <si>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</si>
  <si>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</si>
  <si>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</si>
  <si>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</si>
  <si>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</si>
  <si>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</si>
  <si>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</si>
  <si>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</si>
  <si>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</si>
  <si>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</si>
  <si>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</si>
  <si>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</si>
  <si>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</si>
  <si>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</si>
  <si>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</si>
  <si>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</si>
  <si>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</si>
  <si>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</si>
  <si>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</si>
  <si>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</si>
  <si>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</si>
  <si>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</si>
  <si>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</si>
  <si>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</si>
  <si>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</si>
  <si>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</si>
  <si>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</si>
  <si>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</si>
  <si>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</si>
  <si>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</si>
  <si>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</si>
  <si>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</si>
  <si>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</si>
  <si>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</si>
  <si>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</si>
  <si>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</si>
  <si>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</si>
  <si>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</si>
  <si>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</si>
  <si>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</si>
  <si>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</si>
  <si>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</si>
  <si>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</si>
  <si>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</si>
  <si>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</si>
  <si>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</si>
  <si>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</si>
  <si>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</si>
  <si>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</si>
  <si>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</si>
  <si>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</si>
  <si>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</si>
  <si>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</si>
  <si>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</si>
  <si>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</si>
  <si>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</si>
  <si>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</si>
  <si>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</si>
  <si>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</si>
  <si>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</si>
  <si>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</si>
  <si>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</si>
  <si>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</si>
  <si>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</si>
  <si>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</si>
  <si>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</si>
  <si>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</si>
  <si>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</si>
  <si>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</si>
  <si>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</si>
  <si>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</si>
  <si>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</si>
  <si>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</si>
  <si>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</si>
  <si>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</si>
  <si>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</si>
  <si>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</si>
  <si>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</si>
  <si>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</si>
  <si>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</si>
  <si>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</si>
  <si>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</si>
  <si>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</si>
  <si>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</si>
  <si>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</si>
  <si>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</si>
  <si>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</si>
  <si>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</si>
  <si>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</si>
  <si>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</si>
  <si>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</si>
  <si>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</si>
  <si>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</si>
  <si>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</si>
  <si>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</si>
  <si>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</si>
  <si>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</si>
  <si>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</si>
  <si>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</si>
  <si>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</si>
  <si>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</si>
  <si>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</si>
  <si>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</si>
  <si>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</si>
  <si>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</si>
  <si>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</si>
  <si>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</si>
  <si>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</si>
  <si>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</si>
  <si>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</si>
  <si>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</si>
  <si>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</si>
  <si>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</si>
  <si>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</si>
  <si>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</si>
  <si>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</si>
  <si>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</si>
  <si>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</si>
  <si>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</si>
  <si>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</si>
  <si>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</si>
  <si>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</si>
  <si>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</si>
  <si>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</si>
  <si>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</si>
  <si>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</si>
  <si>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</si>
  <si>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</si>
  <si>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</si>
  <si>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</si>
  <si>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</si>
  <si>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</si>
  <si>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</si>
  <si>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</si>
  <si>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</si>
  <si>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</si>
  <si>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</si>
  <si>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</si>
  <si>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</si>
  <si>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</si>
  <si>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</si>
  <si>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</si>
  <si>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</si>
  <si>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</si>
  <si>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</si>
  <si>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</si>
  <si>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</si>
  <si>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</si>
  <si>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</si>
  <si>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</si>
  <si>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</si>
  <si>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</si>
  <si>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</si>
  <si>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</si>
  <si>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</si>
  <si>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</si>
  <si>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</si>
  <si>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</si>
  <si>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</si>
  <si>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</si>
  <si>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</si>
  <si>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</si>
  <si>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</si>
  <si>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</si>
  <si>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</si>
  <si>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</si>
  <si>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</si>
  <si>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</si>
  <si>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</si>
  <si>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</si>
  <si>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</si>
  <si>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</si>
  <si>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</si>
  <si>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</si>
  <si>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</si>
  <si>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</si>
  <si>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</si>
  <si>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</si>
  <si>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</si>
  <si>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</si>
  <si>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</si>
  <si>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</si>
  <si>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</si>
  <si>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</si>
  <si>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</si>
  <si>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</si>
  <si>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</si>
  <si>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</si>
  <si>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</si>
  <si>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</si>
  <si>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</si>
  <si>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</si>
  <si>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</si>
  <si>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</si>
  <si>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</si>
  <si>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</si>
  <si>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</si>
  <si>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</si>
  <si>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</si>
  <si>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</si>
  <si>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</si>
  <si>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</si>
  <si>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</si>
  <si>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</si>
  <si>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</si>
  <si>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</si>
  <si>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</si>
  <si>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</si>
  <si>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</si>
  <si>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</si>
  <si>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</si>
  <si>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</si>
  <si>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</si>
  <si>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</si>
  <si>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</si>
  <si>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</si>
  <si>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</si>
  <si>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</si>
  <si>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</si>
  <si>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</si>
  <si>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</si>
  <si>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</si>
  <si>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</si>
  <si>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</si>
  <si>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</si>
  <si>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</si>
  <si>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</si>
  <si>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</si>
  <si>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</si>
  <si>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</si>
  <si>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</si>
  <si>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</si>
  <si>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</si>
  <si>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</si>
  <si>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</si>
  <si>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</si>
  <si>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</si>
  <si>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</si>
  <si>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</si>
  <si>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</si>
  <si>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</si>
  <si>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</si>
  <si>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</si>
  <si>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</si>
  <si>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</si>
  <si>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</si>
  <si>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</si>
  <si>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</si>
  <si>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</si>
  <si>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</si>
  <si>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</si>
  <si>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</si>
  <si>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</si>
  <si>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</si>
  <si>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</si>
  <si>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</si>
  <si>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</si>
  <si>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</si>
  <si>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</si>
  <si>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</si>
  <si>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</si>
  <si>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</si>
  <si>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</si>
  <si>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</si>
  <si>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</si>
  <si>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</si>
  <si>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</si>
  <si>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</si>
  <si>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</si>
  <si>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</si>
  <si>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</si>
  <si>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</si>
  <si>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</si>
  <si>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</si>
  <si>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</si>
  <si>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</si>
  <si>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</si>
  <si>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</si>
  <si>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</si>
  <si>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</si>
  <si>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</si>
  <si>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</si>
  <si>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</si>
  <si>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</si>
  <si>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</si>
  <si>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</si>
  <si>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</si>
  <si>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</si>
  <si>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</si>
  <si>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</si>
  <si>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</si>
  <si>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</si>
  <si>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</si>
  <si>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</si>
  <si>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</si>
  <si>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</si>
  <si>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</si>
  <si>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</si>
  <si>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</si>
  <si>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</si>
  <si>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</si>
  <si>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</si>
  <si>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</si>
  <si>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</si>
  <si>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</si>
  <si>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</si>
  <si>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</si>
  <si>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</si>
  <si>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</si>
  <si>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</si>
  <si>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</si>
  <si>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</si>
  <si>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</si>
  <si>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</si>
  <si>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</si>
  <si>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</si>
  <si>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</si>
  <si>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</si>
  <si>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</si>
  <si>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</si>
  <si>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</si>
  <si>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</si>
  <si>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</si>
  <si>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</si>
  <si>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</si>
  <si>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</si>
  <si>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</si>
  <si>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</si>
  <si>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</si>
  <si>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</si>
  <si>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</si>
  <si>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</si>
  <si>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</si>
  <si>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</si>
  <si>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</si>
  <si>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</si>
  <si>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</si>
  <si>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</si>
  <si>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</si>
  <si>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</si>
  <si>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</si>
  <si>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</si>
  <si>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</si>
  <si>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</si>
  <si>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</si>
  <si>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</si>
  <si>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</si>
  <si>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</si>
  <si>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</si>
  <si>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</si>
  <si>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</si>
  <si>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</si>
  <si>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</si>
  <si>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</si>
  <si>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</si>
  <si>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</si>
  <si>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</si>
  <si>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</si>
  <si>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</si>
  <si>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</si>
  <si>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</si>
  <si>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</si>
  <si>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</si>
  <si>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</si>
  <si>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</si>
  <si>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</si>
  <si>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</si>
  <si>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</si>
  <si>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</si>
  <si>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</si>
  <si>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</si>
  <si>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</si>
  <si>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</si>
  <si>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</si>
  <si>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</si>
  <si>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</si>
  <si>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</si>
  <si>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</si>
  <si>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</si>
  <si>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</si>
  <si>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</si>
  <si>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</si>
  <si>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</si>
  <si>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</si>
  <si>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</si>
  <si>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</si>
  <si>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</si>
  <si>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</si>
  <si>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</si>
  <si>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</si>
  <si>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</si>
  <si>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</si>
  <si>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</si>
  <si>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</si>
  <si>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</si>
  <si>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</si>
  <si>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</si>
  <si>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</si>
  <si>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</si>
  <si>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</si>
  <si>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</si>
  <si>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</si>
  <si>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</si>
  <si>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</si>
  <si>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</si>
  <si>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</si>
  <si>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</si>
  <si>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</si>
  <si>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</si>
  <si>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</si>
  <si>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</si>
  <si>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</si>
  <si>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</si>
  <si>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</si>
  <si>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</si>
  <si>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</si>
  <si>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</si>
  <si>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</si>
  <si>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</si>
  <si>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</si>
  <si>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</si>
  <si>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</si>
  <si>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</si>
  <si>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</si>
  <si>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</si>
  <si>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</si>
  <si>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</si>
  <si>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</si>
  <si>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</si>
  <si>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</si>
  <si>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</si>
  <si>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</si>
  <si>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</si>
  <si>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</si>
  <si>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</si>
  <si>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</si>
  <si>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</si>
  <si>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</si>
  <si>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</si>
  <si>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</si>
  <si>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</si>
  <si>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</si>
  <si>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</si>
  <si>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</si>
  <si>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</si>
  <si>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</si>
  <si>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</si>
  <si>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</si>
  <si>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</si>
  <si>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</si>
  <si>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</si>
  <si>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</si>
  <si>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</si>
  <si>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</si>
  <si>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</si>
  <si>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</si>
  <si>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</si>
  <si>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</si>
  <si>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</si>
  <si>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</si>
  <si>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</si>
  <si>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</si>
  <si>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</si>
  <si>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</si>
  <si>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</si>
  <si>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</si>
  <si>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</si>
  <si>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</si>
  <si>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</si>
  <si>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</si>
  <si>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</si>
  <si>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</si>
  <si>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</si>
  <si>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</si>
  <si>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</si>
  <si>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</si>
  <si>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</si>
  <si>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</si>
  <si>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</si>
  <si>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</si>
  <si>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</si>
  <si>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</si>
  <si>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</si>
  <si>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</si>
  <si>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</si>
  <si>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</si>
  <si>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</si>
  <si>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</si>
  <si>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</si>
  <si>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</si>
  <si>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</si>
  <si>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</si>
  <si>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</si>
  <si>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</si>
  <si>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</si>
  <si>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</si>
  <si>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</si>
  <si>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</si>
  <si>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</si>
  <si>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</si>
  <si>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</si>
  <si>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</si>
  <si>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</si>
  <si>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</si>
  <si>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</si>
  <si>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</si>
  <si>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</si>
  <si>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</si>
  <si>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</si>
  <si>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</si>
  <si>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</si>
  <si>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</si>
  <si>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</si>
  <si>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</si>
  <si>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</si>
  <si>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</si>
  <si>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</si>
  <si>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</si>
  <si>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</si>
  <si>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</si>
  <si>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</si>
  <si>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</si>
  <si>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</si>
  <si>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</si>
  <si>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</si>
  <si>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</si>
  <si>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</si>
  <si>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</si>
  <si>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</si>
  <si>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</si>
  <si>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</si>
  <si>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</si>
  <si>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</si>
  <si>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</si>
  <si>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</si>
  <si>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</si>
  <si>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</si>
  <si>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</si>
  <si>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</si>
  <si>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</si>
  <si>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</si>
  <si>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</si>
  <si>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</si>
  <si>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</si>
  <si>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</si>
  <si>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</si>
  <si>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</si>
  <si>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</si>
  <si>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</si>
  <si>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</si>
  <si>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</si>
  <si>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</si>
  <si>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</si>
  <si>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</si>
  <si>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</si>
  <si>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</si>
  <si>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</si>
  <si>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</si>
  <si>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</si>
  <si>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</si>
  <si>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</si>
  <si>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</si>
  <si>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</si>
  <si>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</si>
  <si>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</si>
  <si>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</si>
  <si>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</si>
  <si>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</si>
  <si>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</si>
  <si>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</si>
  <si>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</si>
  <si>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</si>
  <si>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</si>
  <si>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</si>
  <si>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</si>
  <si>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</si>
  <si>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</si>
  <si>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</si>
  <si>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</si>
  <si>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</si>
  <si>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</si>
  <si>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</si>
  <si>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</si>
  <si>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</si>
  <si>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</si>
  <si>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</si>
  <si>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</si>
  <si>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</si>
  <si>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</si>
  <si>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</si>
  <si>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</si>
  <si>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</si>
  <si>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</si>
  <si>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</si>
  <si>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</si>
  <si>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</si>
  <si>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</si>
  <si>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</si>
  <si>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</si>
  <si>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</si>
  <si>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</si>
  <si>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</si>
  <si>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</si>
  <si>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</si>
  <si>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</si>
  <si>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</si>
  <si>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</si>
  <si>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</si>
  <si>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</si>
  <si>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</si>
  <si>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</si>
  <si>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</si>
  <si>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</si>
  <si>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</si>
  <si>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</si>
  <si>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</si>
  <si>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</si>
  <si>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</si>
  <si>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</si>
  <si>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</si>
  <si>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</si>
  <si>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</si>
  <si>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</si>
  <si>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</si>
  <si>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</si>
  <si>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</si>
  <si>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</si>
  <si>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</si>
  <si>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</si>
  <si>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</si>
  <si>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</si>
  <si>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</si>
  <si>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</si>
  <si>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</si>
  <si>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</si>
  <si>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</si>
  <si>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</si>
  <si>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</si>
  <si>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</si>
  <si>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</si>
  <si>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</si>
  <si>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</si>
  <si>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</si>
  <si>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</si>
  <si>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</si>
  <si>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</si>
  <si>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</si>
  <si>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</si>
  <si>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</si>
  <si>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</si>
  <si>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</si>
  <si>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</si>
  <si>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</si>
  <si>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</si>
  <si>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</si>
  <si>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</si>
  <si>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</si>
  <si>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</si>
  <si>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</si>
  <si>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</si>
  <si>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</si>
  <si>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</si>
  <si>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</si>
  <si>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</si>
  <si>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</si>
  <si>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</si>
  <si>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</si>
  <si>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</si>
  <si>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</si>
  <si>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</si>
  <si>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</si>
  <si>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</si>
  <si>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</si>
  <si>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</si>
  <si>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</si>
  <si>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</si>
  <si>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</si>
  <si>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</si>
  <si>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</si>
  <si>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</si>
  <si>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</si>
  <si>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</si>
  <si>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</si>
  <si>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</si>
  <si>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</si>
  <si>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</si>
  <si>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</si>
  <si>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</si>
  <si>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</si>
  <si>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</si>
  <si>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</si>
  <si>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</si>
  <si>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</si>
  <si>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</si>
  <si>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</si>
  <si>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</si>
  <si>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</si>
  <si>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</si>
  <si>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</si>
  <si>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</si>
  <si>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</si>
  <si>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</si>
  <si>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</si>
  <si>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</si>
  <si>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</si>
  <si>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</si>
  <si>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</si>
  <si>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</si>
  <si>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</si>
  <si>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</si>
  <si>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</si>
  <si>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</si>
  <si>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</si>
  <si>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</si>
  <si>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</si>
  <si>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</si>
  <si>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</si>
  <si>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</si>
  <si>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</si>
  <si>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</si>
  <si>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</si>
  <si>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</si>
  <si>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</si>
  <si>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</si>
  <si>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</si>
  <si>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</si>
  <si>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</si>
  <si>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</si>
  <si>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</si>
  <si>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</si>
  <si>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</si>
  <si>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</si>
  <si>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</si>
  <si>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</si>
  <si>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</si>
  <si>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</si>
  <si>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</si>
  <si>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</si>
  <si>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</si>
  <si>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</si>
  <si>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</si>
  <si>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</si>
  <si>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</si>
  <si>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</si>
  <si>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</si>
  <si>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</si>
  <si>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</si>
  <si>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</si>
  <si>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</si>
  <si>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</si>
  <si>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</si>
  <si>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</si>
  <si>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</si>
  <si>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</si>
  <si>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</si>
  <si>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</si>
  <si>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</si>
  <si>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</si>
  <si>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</si>
  <si>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</si>
  <si>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</si>
  <si>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</si>
  <si>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</si>
  <si>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</si>
  <si>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</si>
  <si>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</si>
  <si>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</si>
  <si>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</si>
  <si>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</si>
  <si>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</si>
  <si>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</si>
  <si>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</si>
  <si>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</si>
  <si>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</si>
  <si>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</si>
  <si>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</si>
  <si>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</si>
  <si>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</si>
  <si>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</si>
  <si>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</si>
  <si>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</si>
  <si>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</si>
  <si>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</si>
  <si>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</si>
  <si>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</si>
  <si>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</si>
  <si>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</si>
  <si>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</si>
  <si>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</si>
  <si>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</si>
  <si>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</si>
  <si>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</si>
  <si>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</si>
  <si>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</si>
  <si>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</si>
  <si>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</si>
  <si>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</si>
  <si>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</si>
  <si>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</si>
  <si>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</si>
  <si>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</si>
  <si>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</si>
  <si>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</si>
  <si>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</si>
  <si>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</si>
  <si>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</si>
  <si>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</si>
  <si>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</si>
  <si>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</si>
  <si>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</si>
  <si>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</si>
  <si>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</si>
  <si>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</si>
  <si>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</si>
  <si>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</si>
  <si>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</si>
  <si>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</si>
  <si>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</si>
  <si>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</si>
  <si>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</si>
  <si>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</si>
  <si>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</si>
  <si>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</si>
  <si>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</si>
  <si>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</si>
  <si>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</si>
  <si>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</si>
  <si>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</si>
  <si>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</si>
  <si>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</si>
  <si>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</si>
  <si>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</si>
  <si>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</si>
  <si>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</si>
  <si>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</si>
  <si>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</si>
  <si>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</si>
  <si>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</si>
  <si>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</si>
  <si>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</si>
  <si>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</si>
  <si>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</si>
  <si>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</si>
  <si>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</si>
  <si>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</si>
  <si>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</si>
  <si>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</si>
  <si>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</si>
  <si>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</si>
  <si>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</si>
  <si>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</si>
  <si>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</si>
  <si>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</si>
  <si>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</si>
  <si>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</si>
  <si>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</si>
  <si>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</si>
  <si>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</si>
  <si>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</si>
  <si>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</si>
  <si>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</si>
  <si>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</si>
  <si>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</si>
  <si>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</si>
  <si>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</si>
  <si>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</si>
  <si>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</si>
  <si>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</si>
  <si>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</si>
  <si>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</si>
  <si>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</si>
  <si>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</si>
  <si>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</si>
  <si>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</si>
  <si>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</si>
  <si>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</si>
  <si>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</si>
  <si>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</si>
  <si>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</si>
  <si>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</si>
  <si>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</si>
  <si>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</si>
  <si>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</si>
  <si>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</si>
  <si>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</si>
  <si>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</si>
  <si>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</si>
  <si>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</si>
  <si>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</si>
  <si>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</si>
  <si>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</si>
  <si>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</si>
  <si>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</si>
  <si>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</si>
  <si>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</si>
  <si>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</si>
  <si>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</si>
  <si>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</si>
  <si>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</si>
  <si>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</si>
  <si>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</si>
  <si>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</si>
  <si>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</si>
  <si>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</si>
  <si>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</si>
  <si>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</si>
  <si>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</si>
  <si>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</si>
  <si>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</si>
  <si>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</si>
  <si>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</si>
  <si>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</si>
  <si>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</si>
  <si>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</si>
  <si>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</si>
  <si>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</si>
  <si>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</si>
  <si>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</si>
  <si>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</si>
  <si>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</si>
  <si>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</si>
  <si>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</si>
  <si>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</si>
  <si>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</si>
  <si>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</si>
  <si>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</si>
  <si>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</si>
  <si>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</si>
  <si>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</si>
  <si>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</si>
  <si>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</si>
  <si>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</si>
  <si>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</si>
  <si>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</si>
  <si>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</si>
  <si>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</si>
  <si>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</si>
  <si>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</si>
  <si>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</si>
  <si>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</si>
  <si>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</si>
  <si>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</si>
  <si>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</si>
  <si>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</si>
  <si>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</si>
  <si>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</si>
  <si>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</si>
  <si>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</si>
  <si>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</si>
  <si>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</si>
  <si>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</si>
  <si>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</si>
  <si>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</si>
  <si>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</si>
  <si>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</si>
  <si>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</si>
  <si>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</si>
  <si>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</si>
  <si>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</si>
  <si>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</si>
  <si>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</si>
  <si>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</si>
  <si>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</si>
  <si>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</si>
  <si>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</si>
  <si>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</si>
  <si>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</si>
  <si>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</si>
  <si>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</si>
  <si>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</si>
  <si>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</si>
  <si>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</si>
  <si>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</si>
  <si>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</si>
  <si>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</si>
  <si>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</si>
  <si>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</si>
  <si>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</si>
  <si>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</si>
  <si>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</si>
  <si>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</si>
  <si>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</si>
  <si>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</si>
  <si>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</si>
  <si>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</si>
  <si>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</si>
  <si>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</si>
  <si>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</si>
  <si>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</si>
  <si>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</si>
  <si>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</si>
  <si>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</si>
  <si>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</si>
  <si>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</si>
  <si>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</si>
  <si>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</si>
  <si>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</si>
  <si>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</si>
  <si>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</si>
  <si>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</si>
  <si>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</si>
  <si>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</si>
  <si>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</si>
  <si>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</si>
  <si>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</si>
  <si>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</si>
  <si>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</si>
  <si>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</si>
  <si>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</si>
  <si>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</si>
  <si>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</si>
  <si>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</si>
  <si>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</si>
  <si>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</si>
  <si>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</si>
  <si>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</si>
  <si>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</si>
  <si>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</si>
  <si>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</si>
  <si>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</si>
  <si>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</si>
  <si>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</si>
  <si>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</si>
  <si>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</si>
  <si>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</si>
  <si>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</si>
  <si>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</si>
  <si>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</si>
  <si>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</si>
  <si>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</si>
  <si>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</si>
  <si>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</si>
  <si>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</si>
  <si>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</si>
  <si>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</si>
  <si>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</si>
  <si>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</si>
  <si>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</si>
  <si>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</si>
  <si>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</si>
  <si>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</si>
  <si>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</si>
  <si>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</si>
  <si>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</si>
  <si>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</si>
  <si>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</si>
  <si>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</si>
  <si>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</si>
  <si>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</si>
  <si>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</si>
  <si>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</si>
  <si>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</si>
  <si>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</si>
  <si>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</si>
  <si>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</si>
  <si>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</si>
  <si>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</si>
  <si>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</si>
  <si>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</si>
  <si>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</si>
  <si>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</si>
  <si>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</si>
  <si>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</si>
  <si>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</si>
  <si>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</si>
  <si>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</si>
  <si>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</si>
  <si>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</si>
  <si>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</si>
  <si>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</si>
  <si>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</si>
  <si>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</si>
  <si>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</si>
  <si>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</si>
  <si>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</si>
  <si>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</si>
  <si>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</si>
  <si>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</si>
  <si>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</si>
  <si>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</si>
  <si>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</si>
  <si>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</si>
  <si>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</si>
  <si>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</si>
  <si>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</si>
  <si>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</si>
  <si>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</si>
  <si>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</si>
  <si>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</si>
  <si>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</si>
  <si>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</si>
  <si>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</si>
  <si>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</si>
  <si>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</si>
  <si>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</si>
  <si>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</si>
  <si>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</si>
  <si>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</si>
  <si>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</si>
  <si>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</si>
  <si>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</si>
  <si>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</si>
  <si>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</si>
  <si>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</si>
  <si>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</si>
  <si>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</si>
  <si>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</si>
  <si>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</si>
  <si>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</si>
  <si>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</si>
  <si>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</si>
  <si>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</si>
  <si>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</si>
  <si>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</si>
  <si>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</si>
  <si>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</si>
  <si>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</si>
  <si>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</si>
  <si>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</si>
  <si>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</si>
  <si>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</si>
  <si>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</si>
  <si>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</si>
  <si>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</si>
  <si>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</si>
  <si>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</si>
  <si>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</si>
  <si>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</si>
  <si>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</si>
  <si>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</si>
  <si>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</si>
  <si>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</si>
  <si>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</si>
  <si>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</si>
  <si>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</si>
  <si>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</si>
  <si>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</si>
  <si>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</si>
  <si>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</si>
  <si>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</si>
  <si>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</si>
  <si>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</si>
  <si>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</si>
  <si>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</si>
  <si>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</si>
  <si>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</si>
  <si>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</si>
  <si>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</si>
  <si>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</si>
  <si>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</si>
  <si>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</si>
  <si>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</si>
  <si>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</si>
  <si>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</si>
  <si>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</si>
  <si>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</si>
  <si>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</si>
  <si>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</si>
  <si>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</si>
  <si>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</si>
  <si>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</si>
  <si>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</si>
  <si>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</si>
  <si>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</si>
  <si>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</si>
  <si>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</si>
  <si>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</si>
  <si>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</si>
  <si>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</si>
  <si>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</si>
  <si>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</si>
  <si>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</si>
  <si>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</si>
  <si>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</si>
  <si>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</si>
  <si>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</si>
  <si>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</si>
  <si>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</si>
  <si>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</si>
  <si>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</si>
  <si>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</si>
  <si>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</si>
  <si>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</si>
  <si>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</si>
  <si>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</si>
  <si>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</si>
  <si>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</si>
  <si>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</si>
  <si>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</si>
  <si>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</si>
  <si>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</si>
  <si>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</si>
  <si>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</si>
  <si>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</si>
  <si>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</si>
  <si>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</si>
  <si>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</si>
  <si>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</si>
  <si>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</si>
  <si>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</si>
  <si>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</si>
  <si>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</si>
  <si>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</si>
  <si>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</si>
  <si>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</si>
  <si>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</si>
  <si>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</si>
  <si>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</si>
  <si>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</si>
  <si>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</si>
  <si>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</si>
  <si>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</si>
  <si>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</si>
  <si>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</si>
  <si>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</si>
  <si>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</si>
  <si>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</si>
  <si>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</si>
  <si>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</si>
  <si>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</si>
  <si>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</si>
  <si>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</si>
  <si>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</si>
  <si>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</si>
  <si>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</si>
  <si>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</si>
  <si>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</si>
  <si>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</si>
  <si>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</si>
  <si>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</si>
  <si>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</si>
  <si>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</si>
  <si>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</si>
  <si>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</si>
  <si>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</si>
  <si>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</si>
  <si>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</si>
  <si>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</si>
  <si>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</si>
  <si>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</si>
  <si>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</si>
  <si>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</si>
  <si>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</si>
  <si>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</si>
  <si>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</si>
  <si>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</si>
  <si>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</si>
  <si>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</si>
  <si>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</si>
  <si>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</si>
  <si>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</si>
  <si>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</si>
  <si>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</si>
  <si>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</si>
  <si>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</si>
  <si>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</si>
  <si>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</si>
  <si>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</si>
  <si>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</si>
  <si>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</si>
  <si>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</si>
  <si>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</si>
  <si>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</si>
  <si>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</si>
  <si>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</si>
  <si>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</si>
  <si>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</si>
  <si>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</si>
  <si>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</si>
  <si>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</si>
  <si>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</si>
  <si>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</si>
  <si>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</si>
  <si>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</si>
  <si>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</si>
  <si>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</si>
  <si>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</si>
  <si>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</si>
  <si>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</si>
  <si>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</si>
  <si>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</si>
  <si>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</si>
  <si>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</si>
  <si>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</si>
  <si>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</si>
  <si>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</si>
  <si>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</si>
  <si>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</si>
  <si>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</si>
  <si>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</si>
  <si>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</si>
  <si>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</si>
  <si>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</si>
  <si>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</si>
  <si>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</si>
  <si>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</si>
  <si>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</si>
  <si>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</si>
  <si>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</si>
  <si>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</si>
  <si>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</si>
  <si>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</si>
  <si>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</si>
  <si>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</si>
  <si>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</si>
  <si>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</si>
  <si>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</si>
  <si>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</si>
  <si>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</si>
  <si>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</si>
  <si>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</si>
  <si>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</si>
  <si>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</si>
  <si>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</si>
  <si>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</si>
  <si>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</si>
  <si>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</si>
  <si>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</si>
  <si>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</si>
  <si>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</si>
  <si>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</si>
  <si>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</si>
  <si>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</si>
  <si>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</si>
  <si>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</si>
  <si>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</si>
  <si>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</si>
  <si>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</si>
  <si>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</si>
  <si>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</si>
  <si>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</si>
  <si>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</si>
  <si>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</si>
  <si>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</si>
  <si>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</si>
  <si>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</si>
  <si>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</si>
  <si>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</si>
  <si>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</si>
  <si>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</si>
  <si>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</si>
  <si>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</si>
  <si>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</si>
  <si>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</si>
  <si>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</si>
  <si>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</si>
  <si>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</si>
  <si>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</si>
  <si>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</si>
  <si>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</si>
  <si>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</si>
  <si>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</si>
  <si>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</si>
  <si>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</si>
  <si>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</si>
  <si>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</si>
  <si>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</si>
  <si>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</si>
  <si>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</si>
  <si>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</si>
  <si>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</si>
  <si>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</si>
  <si>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</si>
  <si>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</si>
  <si>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</si>
  <si>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</si>
  <si>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</si>
  <si>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</si>
  <si>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</si>
  <si>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</si>
  <si>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</si>
  <si>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</si>
  <si>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</si>
  <si>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</si>
  <si>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</si>
  <si>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</si>
  <si>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</si>
  <si>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</si>
  <si>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</si>
  <si>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</si>
  <si>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</si>
  <si>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</si>
  <si>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</si>
  <si>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</si>
  <si>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</si>
  <si>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</si>
  <si>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</si>
  <si>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</si>
  <si>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</si>
  <si>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</si>
  <si>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</si>
  <si>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</si>
  <si>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</si>
  <si>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</si>
  <si>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</si>
  <si>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</si>
  <si>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</si>
  <si>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</si>
  <si>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</si>
  <si>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</si>
  <si>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</si>
  <si>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</si>
  <si>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</si>
  <si>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</si>
  <si>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</si>
  <si>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</si>
  <si>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</si>
  <si>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</si>
  <si>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</si>
  <si>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</si>
  <si>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</si>
  <si>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</si>
  <si>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</si>
  <si>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</si>
  <si>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</si>
  <si>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</si>
  <si>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</si>
  <si>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</si>
  <si>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</si>
  <si>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</si>
  <si>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</si>
  <si>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</si>
  <si>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</si>
  <si>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</si>
  <si>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</si>
  <si>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</si>
  <si>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</si>
  <si>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</si>
  <si>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</si>
  <si>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</si>
  <si>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</si>
  <si>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</si>
  <si>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</si>
  <si>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</si>
  <si>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</si>
  <si>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</si>
  <si>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</si>
  <si>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</si>
  <si>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</si>
  <si>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</si>
  <si>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</si>
  <si>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</si>
  <si>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</si>
  <si>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</si>
  <si>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</si>
  <si>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</si>
  <si>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</si>
  <si>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</si>
  <si>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</si>
  <si>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</si>
  <si>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</si>
  <si>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</si>
  <si>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</si>
  <si>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</si>
  <si>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</si>
  <si>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</si>
  <si>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</si>
  <si>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</si>
  <si>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</si>
  <si>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</si>
  <si>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</si>
  <si>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</si>
  <si>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</si>
  <si>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</si>
  <si>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</si>
  <si>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</si>
  <si>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</si>
  <si>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</si>
  <si>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</si>
  <si>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</si>
  <si>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</si>
  <si>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</si>
  <si>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</si>
  <si>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</si>
  <si>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</si>
  <si>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</si>
  <si>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</si>
  <si>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</si>
  <si>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</si>
  <si>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</si>
  <si>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</si>
  <si>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</si>
  <si>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</si>
  <si>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</si>
  <si>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</si>
  <si>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</si>
  <si>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</si>
  <si>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</si>
  <si>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</si>
  <si>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</si>
  <si>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</si>
  <si>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</si>
  <si>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</si>
  <si>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</si>
  <si>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</si>
  <si>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</si>
  <si>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</si>
  <si>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</si>
  <si>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</si>
  <si>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</si>
  <si>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</si>
  <si>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</si>
  <si>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</si>
  <si>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</si>
  <si>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</si>
  <si>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</si>
  <si>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</si>
  <si>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</si>
  <si>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</si>
  <si>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</si>
  <si>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</si>
  <si>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</si>
  <si>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</si>
  <si>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</si>
  <si>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</si>
  <si>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</si>
  <si>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</si>
  <si>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</si>
  <si>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</si>
  <si>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</si>
  <si>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</si>
  <si>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</si>
  <si>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</si>
  <si>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</si>
  <si>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</si>
  <si>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</si>
  <si>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</si>
  <si>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</si>
  <si>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</si>
  <si>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</si>
  <si>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</si>
  <si>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</si>
  <si>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</si>
  <si>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</si>
  <si>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</si>
  <si>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</si>
  <si>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</si>
  <si>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</si>
  <si>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</si>
  <si>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</si>
  <si>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</si>
  <si>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</si>
  <si>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</si>
  <si>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</si>
  <si>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</si>
  <si>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</si>
  <si>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</si>
  <si>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</si>
  <si>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</si>
  <si>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</si>
  <si>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</si>
  <si>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</si>
  <si>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</si>
  <si>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</si>
  <si>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</si>
  <si>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</si>
  <si>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</si>
  <si>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</si>
  <si>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</si>
  <si>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</si>
  <si>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</si>
  <si>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</si>
  <si>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</si>
  <si>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</si>
  <si>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</si>
  <si>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</si>
  <si>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</si>
  <si>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</si>
  <si>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</si>
  <si>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</si>
  <si>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</si>
  <si>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</si>
  <si>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</si>
  <si>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</si>
  <si>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</si>
  <si>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</si>
  <si>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</si>
  <si>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</si>
  <si>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</si>
  <si>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</si>
  <si>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</si>
  <si>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</si>
  <si>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</si>
  <si>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</si>
  <si>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</si>
  <si>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</si>
  <si>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</si>
  <si>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</si>
  <si>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</si>
  <si>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</si>
  <si>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</si>
  <si>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</si>
  <si>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</si>
  <si>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</si>
  <si>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</si>
  <si>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</si>
  <si>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</si>
  <si>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</si>
  <si>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</si>
  <si>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</si>
  <si>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</si>
  <si>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</si>
  <si>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</si>
  <si>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</si>
  <si>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</si>
  <si>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</si>
  <si>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</si>
  <si>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</si>
  <si>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</si>
  <si>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</si>
  <si>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</si>
  <si>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</si>
  <si>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</si>
  <si>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</si>
  <si>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</si>
  <si>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</si>
  <si>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</si>
  <si>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</si>
  <si>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</si>
  <si>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</si>
  <si>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</si>
  <si>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</si>
  <si>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</si>
  <si>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</si>
  <si>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</si>
  <si>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</si>
  <si>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</si>
  <si>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</si>
  <si>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</si>
  <si>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</si>
  <si>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</si>
  <si>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</si>
  <si>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</si>
  <si>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</si>
  <si>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</si>
  <si>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</si>
  <si>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</si>
  <si>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</si>
  <si>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</si>
  <si>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</si>
  <si>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</si>
  <si>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</si>
  <si>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</si>
  <si>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</si>
  <si>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</si>
  <si>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</si>
  <si>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</si>
  <si>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</si>
  <si>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</si>
  <si>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</si>
  <si>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</si>
  <si>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</si>
  <si>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</si>
  <si>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</si>
  <si>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</si>
  <si>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</si>
  <si>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</si>
  <si>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</si>
  <si>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</si>
  <si>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</si>
  <si>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</si>
  <si>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</si>
  <si>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</si>
  <si>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</si>
  <si>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</si>
  <si>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</si>
  <si>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</si>
  <si>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</si>
  <si>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</si>
  <si>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</si>
  <si>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</si>
  <si>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</si>
  <si>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</si>
  <si>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</si>
  <si>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</si>
  <si>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</si>
  <si>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</si>
  <si>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</si>
  <si>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</si>
  <si>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</si>
  <si>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</si>
  <si>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</si>
  <si>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</si>
  <si>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</si>
  <si>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</si>
  <si>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</si>
  <si>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</si>
  <si>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</si>
  <si>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</si>
  <si>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</si>
  <si>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</si>
  <si>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</si>
  <si>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</si>
  <si>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</si>
  <si>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</si>
  <si>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</si>
  <si>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</si>
  <si>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</si>
  <si>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</si>
  <si>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</si>
  <si>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</si>
  <si>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</si>
  <si>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</si>
  <si>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</si>
  <si>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</si>
  <si>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</si>
  <si>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</si>
  <si>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</si>
  <si>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</si>
  <si>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</si>
  <si>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</si>
  <si>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</si>
  <si>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</si>
  <si>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</si>
  <si>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</si>
  <si>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</si>
  <si>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</si>
  <si>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</si>
  <si>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</si>
  <si>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</si>
  <si>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</si>
  <si>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</si>
  <si>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</si>
  <si>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</si>
  <si>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</si>
  <si>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</si>
  <si>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</si>
  <si>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</si>
  <si>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</si>
  <si>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</si>
  <si>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</si>
  <si>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</si>
  <si>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</si>
  <si>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</si>
  <si>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</si>
  <si>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</si>
  <si>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</si>
  <si>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</si>
  <si>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</si>
  <si>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</si>
  <si>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</si>
  <si>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</si>
  <si>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</si>
  <si>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</si>
  <si>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</si>
  <si>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</si>
  <si>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</si>
  <si>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</si>
  <si>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</si>
  <si>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</si>
  <si>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</si>
  <si>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</si>
  <si>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</si>
  <si>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</si>
  <si>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</si>
  <si>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</si>
  <si>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</si>
  <si>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</si>
  <si>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</si>
  <si>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</si>
  <si>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</si>
  <si>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</si>
  <si>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</si>
  <si>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</si>
  <si>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</si>
  <si>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</si>
  <si>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</si>
  <si>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</si>
  <si>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</si>
  <si>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</si>
  <si>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</si>
  <si>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</si>
  <si>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</si>
  <si>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</si>
  <si>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</si>
  <si>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</si>
  <si>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</si>
  <si>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</si>
  <si>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</si>
  <si>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</si>
  <si>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</si>
  <si>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</si>
  <si>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</si>
  <si>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</si>
  <si>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</si>
  <si>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</si>
  <si>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</si>
  <si>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</si>
  <si>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</si>
  <si>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</si>
  <si>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</si>
  <si>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</si>
  <si>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</si>
  <si>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</si>
  <si>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</si>
  <si>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</si>
  <si>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</si>
  <si>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</si>
  <si>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</si>
  <si>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</si>
  <si>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</si>
  <si>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</si>
  <si>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</si>
  <si>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</si>
  <si>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</si>
  <si>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</si>
  <si>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</si>
  <si>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</si>
  <si>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</si>
  <si>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</si>
  <si>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</si>
  <si>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</si>
  <si>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</si>
  <si>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</si>
  <si>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</si>
  <si>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</si>
  <si>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</si>
  <si>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</si>
  <si>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</si>
  <si>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</si>
  <si>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</si>
  <si>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</si>
  <si>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</si>
  <si>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</si>
  <si>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</si>
  <si>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</si>
  <si>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</si>
  <si>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</si>
  <si>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</si>
  <si>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</si>
  <si>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</si>
  <si>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</si>
  <si>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</si>
  <si>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</si>
  <si>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</si>
  <si>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</si>
  <si>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</si>
  <si>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</si>
  <si>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</si>
  <si>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</si>
  <si>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</si>
  <si>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</si>
  <si>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</si>
  <si>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</si>
  <si>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</si>
  <si>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</si>
  <si>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</si>
  <si>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</si>
  <si>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</si>
  <si>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</si>
  <si>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</si>
  <si>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</si>
  <si>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</si>
  <si>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</si>
  <si>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</si>
  <si>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</si>
  <si>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</si>
  <si>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</si>
  <si>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</si>
  <si>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</si>
  <si>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</si>
  <si>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</si>
  <si>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</si>
  <si>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</si>
  <si>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</si>
  <si>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</si>
  <si>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</si>
  <si>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</si>
  <si>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</si>
  <si>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</si>
  <si>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</si>
  <si>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</si>
  <si>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</si>
  <si>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</si>
  <si>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</si>
  <si>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</si>
  <si>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</si>
  <si>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</si>
  <si>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</si>
  <si>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</si>
  <si>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</si>
  <si>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</si>
  <si>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</si>
  <si>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</si>
  <si>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</si>
  <si>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</si>
  <si>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</si>
  <si>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</si>
  <si>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</si>
  <si>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</si>
  <si>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</si>
  <si>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</si>
  <si>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</si>
  <si>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</si>
  <si>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</si>
  <si>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</si>
  <si>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</si>
  <si>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</si>
  <si>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</si>
  <si>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</si>
  <si>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</si>
  <si>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</si>
  <si>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</si>
  <si>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</si>
  <si>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</si>
  <si>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</si>
  <si>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</si>
  <si>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</si>
  <si>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</si>
  <si>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</si>
  <si>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</si>
  <si>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</si>
  <si>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</si>
  <si>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</si>
  <si>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</si>
  <si>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</si>
  <si>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</si>
  <si>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</si>
  <si>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</si>
  <si>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</si>
  <si>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</si>
  <si>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</si>
  <si>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</si>
  <si>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</si>
  <si>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</si>
  <si>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</si>
  <si>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</si>
  <si>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</si>
  <si>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</si>
  <si>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</si>
  <si>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</si>
  <si>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</si>
  <si>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</si>
  <si>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</si>
  <si>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</si>
  <si>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</si>
  <si>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</si>
  <si>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</si>
  <si>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</si>
  <si>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</si>
  <si>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</si>
  <si>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</si>
  <si>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</si>
  <si>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</si>
  <si>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</si>
  <si>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</si>
  <si>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</si>
  <si>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</si>
  <si>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</si>
  <si>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</si>
  <si>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</si>
  <si>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</si>
  <si>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</si>
  <si>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</si>
  <si>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</si>
  <si>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</si>
  <si>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</si>
  <si>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</si>
  <si>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</si>
  <si>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</si>
  <si>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</si>
  <si>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</si>
  <si>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</si>
  <si>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</si>
  <si>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</si>
  <si>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</si>
  <si>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</si>
  <si>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</si>
  <si>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</si>
  <si>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</si>
  <si>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</si>
  <si>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</si>
  <si>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</si>
  <si>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</si>
  <si>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</si>
  <si>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</si>
  <si>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</si>
  <si>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</si>
  <si>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</si>
  <si>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</si>
  <si>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</si>
  <si>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</si>
  <si>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</si>
  <si>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</si>
  <si>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</si>
  <si>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</si>
  <si>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</si>
  <si>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</si>
  <si>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</si>
  <si>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</si>
  <si>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</si>
  <si>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</si>
  <si>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</si>
  <si>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</si>
  <si>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</si>
  <si>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</si>
  <si>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</si>
  <si>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</si>
  <si>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</si>
  <si>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</si>
  <si>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</si>
  <si>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</si>
  <si>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</si>
  <si>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</si>
  <si>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</si>
  <si>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</si>
  <si>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</si>
  <si>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</si>
  <si>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</si>
  <si>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</si>
  <si>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</si>
  <si>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</si>
  <si>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</si>
  <si>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</si>
  <si>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</si>
  <si>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</si>
  <si>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</si>
  <si>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</si>
  <si>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</si>
  <si>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</si>
  <si>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</si>
  <si>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</si>
  <si>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</si>
  <si>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</si>
  <si>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</si>
  <si>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</si>
  <si>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</si>
  <si>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</si>
  <si>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</si>
  <si>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</si>
  <si>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</si>
  <si>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</si>
  <si>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</si>
  <si>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</si>
  <si>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</si>
  <si>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</si>
  <si>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</si>
  <si>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</si>
  <si>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</si>
  <si>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</si>
  <si>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</si>
  <si>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</si>
  <si>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</si>
  <si>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</si>
  <si>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</si>
  <si>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</si>
  <si>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</si>
  <si>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</si>
  <si>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</si>
  <si>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</si>
  <si>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</si>
  <si>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</si>
  <si>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</si>
  <si>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</si>
  <si>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</si>
  <si>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</si>
  <si>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</si>
  <si>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</si>
  <si>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</si>
  <si>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</si>
  <si>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</si>
  <si>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</si>
  <si>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</si>
  <si>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</si>
  <si>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</si>
  <si>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</si>
  <si>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</si>
  <si>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</si>
  <si>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</si>
  <si>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</si>
  <si>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</si>
  <si>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</si>
  <si>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</si>
  <si>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</si>
  <si>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</si>
  <si>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</si>
  <si>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</si>
  <si>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</si>
  <si>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</si>
  <si>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</si>
  <si>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</si>
  <si>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</si>
  <si>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</si>
  <si>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</si>
  <si>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</si>
  <si>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</si>
  <si>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</si>
  <si>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</si>
  <si>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</si>
  <si>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</si>
  <si>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</si>
  <si>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</si>
  <si>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</si>
  <si>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</si>
  <si>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</si>
  <si>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</si>
  <si>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</si>
  <si>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</si>
  <si>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</si>
  <si>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</si>
  <si>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</si>
  <si>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</si>
  <si>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</si>
  <si>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</si>
  <si>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</si>
  <si>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</si>
  <si>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</si>
  <si>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</si>
  <si>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</si>
  <si>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</si>
  <si>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</si>
  <si>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</si>
  <si>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</si>
  <si>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</si>
  <si>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</si>
  <si>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</si>
  <si>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</si>
  <si>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</si>
  <si>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</si>
  <si>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</si>
  <si>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</si>
  <si>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</si>
  <si>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</si>
  <si>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</si>
  <si>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</si>
  <si>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</si>
  <si>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</si>
  <si>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</si>
  <si>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</si>
  <si>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</si>
  <si>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</si>
  <si>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</si>
  <si>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</si>
  <si>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</si>
  <si>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</si>
  <si>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</si>
  <si>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</si>
  <si>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</si>
  <si>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</si>
  <si>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</si>
  <si>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</si>
  <si>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</si>
  <si>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</si>
  <si>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</si>
  <si>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</si>
  <si>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</si>
  <si>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</si>
  <si>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</si>
  <si>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</si>
  <si>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</si>
  <si>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</si>
  <si>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</si>
  <si>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</si>
  <si>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</si>
  <si>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</si>
  <si>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</si>
  <si>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</si>
  <si>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</si>
  <si>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</si>
  <si>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</si>
  <si>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</si>
  <si>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</si>
  <si>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</si>
  <si>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</si>
  <si>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</si>
  <si>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</si>
  <si>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</si>
  <si>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</si>
  <si>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</si>
  <si>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</si>
  <si>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</si>
  <si>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</si>
  <si>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</si>
  <si>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</si>
  <si>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</si>
  <si>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</si>
  <si>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</si>
  <si>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</si>
  <si>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</si>
  <si>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</si>
  <si>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</si>
  <si>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</si>
  <si>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</si>
  <si>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</si>
  <si>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</si>
  <si>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</si>
  <si>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</si>
  <si>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</si>
  <si>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</si>
  <si>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</si>
  <si>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</si>
  <si>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</si>
  <si>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</si>
  <si>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</si>
  <si>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</si>
  <si>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</si>
  <si>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</si>
  <si>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</si>
  <si>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</si>
  <si>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</si>
  <si>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</si>
  <si>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</si>
  <si>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</si>
  <si>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</si>
  <si>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</si>
  <si>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</si>
  <si>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</si>
  <si>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</si>
  <si>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</si>
  <si>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</si>
  <si>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</si>
  <si>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</si>
  <si>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</si>
  <si>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</si>
  <si>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</si>
  <si>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</si>
  <si>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</si>
  <si>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</si>
  <si>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</si>
  <si>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</si>
  <si>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</si>
  <si>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</si>
  <si>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</si>
  <si>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</si>
  <si>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</si>
  <si>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</si>
  <si>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</si>
  <si>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</si>
  <si>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</si>
  <si>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</si>
  <si>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</si>
  <si>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</si>
  <si>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</si>
  <si>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</si>
  <si>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</si>
  <si>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</si>
  <si>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</si>
  <si>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</si>
  <si>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</si>
  <si>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</si>
  <si>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</si>
  <si>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</si>
  <si>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</si>
  <si>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</si>
  <si>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</si>
  <si>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</si>
  <si>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</si>
  <si>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</si>
  <si>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</si>
  <si>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</si>
  <si>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</si>
  <si>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</si>
  <si>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</si>
  <si>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</si>
  <si>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</si>
  <si>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</si>
  <si>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</si>
  <si>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</si>
  <si>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</si>
  <si>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</si>
  <si>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</si>
  <si>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</si>
  <si>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</si>
  <si>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</si>
  <si>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</si>
  <si>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</si>
  <si>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</si>
  <si>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</si>
  <si>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</si>
  <si>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</si>
  <si>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</si>
  <si>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</si>
  <si>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</si>
  <si>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</si>
  <si>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</si>
  <si>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</si>
  <si>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</si>
  <si>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</si>
  <si>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</si>
  <si>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</si>
  <si>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</si>
  <si>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</si>
  <si>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</si>
  <si>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</si>
  <si>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</si>
  <si>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</si>
  <si>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</si>
  <si>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</si>
  <si>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</si>
  <si>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</si>
  <si>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</si>
  <si>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</si>
  <si>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</si>
  <si>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</si>
  <si>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</si>
  <si>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</si>
  <si>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</si>
  <si>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</si>
  <si>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</si>
  <si>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</si>
  <si>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</si>
  <si>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</si>
  <si>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</si>
  <si>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</si>
  <si>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</si>
  <si>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</si>
  <si>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</si>
  <si>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</si>
  <si>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</si>
  <si>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</si>
  <si>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</si>
  <si>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</si>
  <si>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</si>
  <si>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</si>
  <si>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</si>
  <si>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</si>
  <si>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</si>
  <si>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</si>
  <si>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</si>
  <si>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</si>
  <si>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</si>
  <si>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</si>
  <si>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</si>
  <si>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</si>
  <si>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</si>
  <si>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</si>
  <si>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</si>
  <si>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</si>
  <si>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</si>
  <si>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</si>
  <si>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</si>
  <si>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</si>
  <si>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</si>
  <si>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</si>
  <si>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</si>
  <si>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</si>
  <si>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</si>
  <si>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</si>
  <si>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</si>
  <si>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</si>
  <si>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</si>
  <si>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</si>
  <si>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</si>
  <si>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</si>
  <si>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</si>
  <si>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</si>
  <si>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</si>
  <si>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</si>
  <si>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</si>
  <si>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</si>
  <si>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</si>
  <si>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</si>
  <si>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</si>
  <si>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</si>
  <si>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</si>
  <si>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</si>
  <si>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</si>
  <si>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</si>
  <si>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</si>
  <si>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</si>
  <si>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</si>
  <si>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</si>
  <si>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</si>
  <si>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</si>
  <si>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</si>
  <si>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</si>
  <si>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</si>
  <si>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</si>
  <si>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</si>
  <si>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</si>
  <si>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</si>
  <si>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</si>
  <si>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</si>
  <si>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</si>
  <si>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</si>
  <si>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</si>
  <si>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</si>
  <si>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</si>
  <si>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</si>
  <si>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</si>
  <si>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</si>
  <si>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</si>
  <si>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</si>
  <si>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</si>
  <si>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</si>
  <si>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</si>
  <si>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</si>
  <si>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</si>
  <si>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</si>
  <si>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</si>
  <si>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</si>
  <si>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</si>
  <si>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</si>
  <si>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</si>
  <si>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</si>
  <si>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</si>
  <si>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</si>
  <si>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</si>
  <si>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</si>
  <si>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</si>
  <si>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</si>
  <si>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</si>
  <si>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</si>
  <si>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</si>
  <si>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</si>
  <si>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</si>
  <si>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</si>
  <si>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</si>
  <si>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</si>
  <si>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</si>
  <si>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</si>
  <si>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</si>
  <si>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</si>
  <si>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</si>
  <si>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</si>
  <si>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</si>
  <si>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</si>
  <si>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</si>
  <si>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</si>
  <si>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</si>
  <si>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</si>
  <si>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</si>
  <si>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</si>
  <si>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</si>
  <si>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</si>
  <si>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</si>
  <si>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</si>
  <si>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</si>
  <si>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</si>
  <si>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</si>
  <si>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</si>
  <si>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</si>
  <si>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</si>
  <si>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</si>
  <si>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</si>
  <si>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</si>
  <si>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</si>
  <si>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</si>
  <si>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</si>
  <si>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</si>
  <si>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</si>
  <si>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</si>
  <si>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</si>
  <si>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</si>
  <si>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</si>
  <si>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</si>
  <si>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</si>
  <si>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</si>
  <si>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</si>
  <si>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</si>
  <si>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</si>
  <si>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</si>
  <si>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</si>
  <si>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</si>
  <si>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</si>
  <si>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</si>
  <si>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</si>
  <si>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</si>
  <si>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</si>
  <si>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</si>
  <si>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</si>
  <si>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</si>
  <si>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</si>
  <si>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</si>
  <si>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</si>
  <si>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</si>
  <si>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</si>
  <si>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</si>
  <si>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</si>
  <si>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</si>
  <si>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</si>
  <si>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</si>
  <si>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</si>
  <si>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</si>
  <si>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</si>
  <si>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</si>
  <si>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</si>
  <si>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</si>
  <si>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</si>
  <si>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</si>
  <si>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</si>
  <si>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</si>
  <si>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</si>
  <si>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</si>
  <si>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</si>
  <si>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</si>
  <si>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</si>
  <si>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</si>
  <si>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</si>
  <si>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</si>
  <si>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</si>
  <si>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</si>
  <si>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</si>
  <si>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</si>
  <si>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</si>
  <si>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</si>
  <si>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</si>
  <si>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</si>
  <si>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</si>
  <si>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</si>
  <si>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</si>
  <si>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</si>
  <si>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</si>
  <si>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</si>
  <si>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</si>
  <si>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</si>
  <si>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</si>
  <si>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</si>
  <si>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</si>
  <si>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</si>
  <si>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</si>
  <si>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</si>
  <si>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</si>
  <si>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</si>
  <si>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</si>
  <si>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</si>
  <si>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</si>
  <si>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</si>
  <si>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</si>
  <si>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</si>
  <si>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</si>
  <si>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</si>
  <si>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</si>
  <si>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</si>
  <si>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</si>
  <si>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</si>
  <si>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</si>
  <si>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</si>
  <si>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</si>
  <si>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</si>
  <si>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</si>
  <si>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</si>
  <si>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</si>
  <si>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</si>
  <si>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</si>
  <si>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</si>
  <si>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</si>
  <si>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</si>
  <si>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</si>
  <si>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</si>
  <si>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</si>
  <si>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</si>
  <si>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</si>
  <si>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</si>
  <si>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</si>
  <si>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</si>
  <si>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</si>
  <si>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</si>
  <si>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</si>
  <si>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</si>
  <si>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</si>
  <si>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</si>
  <si>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</si>
  <si>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</si>
  <si>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</si>
  <si>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</si>
  <si>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</si>
  <si>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</si>
  <si>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</si>
  <si>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</si>
  <si>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</si>
  <si>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</si>
  <si>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</si>
  <si>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</si>
  <si>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</si>
  <si>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</si>
  <si>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</si>
  <si>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</si>
  <si>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</si>
  <si>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</si>
  <si>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</si>
  <si>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</si>
  <si>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</si>
  <si>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</si>
  <si>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</si>
  <si>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</si>
  <si>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</si>
  <si>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</si>
  <si>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</si>
  <si>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</si>
  <si>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</si>
  <si>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</si>
  <si>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</si>
  <si>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</si>
  <si>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</si>
  <si>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</si>
  <si>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</si>
  <si>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</si>
  <si>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</si>
  <si>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</si>
  <si>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</si>
  <si>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</si>
  <si>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</si>
  <si>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</si>
  <si>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</si>
  <si>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</si>
  <si>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</si>
  <si>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</si>
  <si>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</si>
  <si>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</si>
  <si>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</si>
  <si>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</si>
  <si>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</si>
  <si>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</si>
  <si>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</si>
  <si>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</si>
  <si>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</si>
  <si>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</si>
  <si>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</si>
  <si>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</si>
  <si>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</si>
  <si>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</si>
  <si>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</si>
  <si>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</si>
  <si>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</si>
  <si>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</si>
  <si>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</si>
  <si>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</si>
  <si>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</si>
  <si>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</si>
  <si>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</si>
  <si>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</si>
  <si>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</si>
  <si>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</si>
  <si>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</si>
  <si>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</si>
  <si>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</si>
  <si>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</si>
  <si>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</si>
  <si>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</si>
  <si>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</si>
  <si>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</si>
  <si>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</si>
  <si>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</si>
  <si>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</si>
  <si>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</si>
  <si>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</si>
  <si>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</si>
  <si>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</si>
  <si>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</si>
  <si>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</si>
  <si>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</si>
  <si>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</si>
  <si>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</si>
  <si>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</si>
  <si>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</si>
  <si>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</si>
  <si>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</si>
  <si>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</si>
  <si>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</si>
  <si>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</si>
  <si>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</si>
  <si>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</si>
  <si>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</si>
  <si>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</si>
  <si>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</si>
  <si>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</si>
  <si>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</si>
  <si>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</si>
  <si>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</si>
  <si>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</si>
  <si>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</si>
  <si>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</si>
  <si>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</si>
  <si>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</si>
  <si>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</si>
  <si>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</si>
  <si>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</si>
  <si>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</si>
  <si>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</si>
  <si>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</si>
  <si>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</si>
  <si>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</si>
  <si>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</si>
  <si>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</si>
  <si>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</si>
  <si>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</si>
  <si>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</si>
  <si>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</si>
  <si>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</si>
  <si>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</si>
  <si>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</si>
  <si>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</si>
  <si>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</si>
  <si>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</si>
  <si>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</si>
  <si>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</si>
  <si>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</si>
  <si>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</si>
  <si>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</si>
  <si>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</si>
  <si>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</si>
  <si>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</si>
  <si>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</si>
  <si>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</si>
  <si>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</si>
  <si>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</si>
  <si>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</si>
  <si>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</si>
  <si>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</si>
  <si>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</si>
  <si>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</si>
  <si>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</si>
  <si>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</si>
  <si>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</si>
  <si>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</si>
  <si>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</si>
  <si>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</si>
  <si>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</si>
  <si>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</si>
  <si>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</si>
  <si>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</si>
  <si>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</si>
  <si>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</si>
  <si>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</si>
  <si>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</si>
  <si>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</si>
  <si>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</si>
  <si>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</si>
  <si>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</si>
  <si>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</si>
  <si>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</si>
  <si>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</si>
  <si>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</si>
  <si>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</si>
  <si>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</si>
  <si>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</si>
  <si>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</si>
  <si>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</si>
  <si>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</si>
  <si>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</si>
  <si>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</si>
  <si>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</si>
  <si>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</si>
  <si>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</si>
  <si>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</si>
  <si>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</si>
  <si>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</si>
  <si>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</si>
  <si>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</si>
  <si>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</si>
  <si>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</si>
  <si>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</si>
  <si>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</si>
  <si>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</si>
  <si>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</si>
  <si>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</si>
  <si>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</si>
  <si>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</si>
  <si>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</si>
  <si>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</si>
  <si>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</si>
  <si>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</si>
  <si>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</si>
  <si>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</si>
  <si>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</si>
  <si>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</si>
  <si>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</si>
  <si>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</si>
  <si>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</si>
  <si>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</si>
  <si>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</si>
  <si>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</si>
  <si>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</si>
  <si>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</si>
  <si>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</si>
  <si>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</si>
  <si>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</si>
  <si>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</si>
  <si>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</si>
  <si>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</si>
  <si>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</si>
  <si>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</si>
  <si>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</si>
  <si>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</si>
  <si>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</si>
  <si>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</si>
  <si>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</si>
  <si>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</si>
  <si>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</si>
  <si>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</si>
  <si>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</si>
  <si>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</si>
  <si>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</si>
  <si>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</si>
  <si>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</si>
  <si>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</si>
  <si>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</si>
  <si>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</si>
  <si>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</si>
  <si>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</si>
  <si>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</si>
  <si>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</si>
  <si>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</si>
  <si>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</si>
  <si>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</si>
  <si>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</si>
  <si>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</si>
  <si>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</si>
  <si>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</si>
  <si>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</si>
  <si>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</si>
  <si>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</si>
  <si>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</si>
  <si>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</si>
  <si>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</si>
  <si>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</si>
  <si>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</si>
  <si>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</si>
  <si>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</si>
  <si>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</si>
  <si>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</si>
  <si>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</si>
  <si>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</si>
  <si>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</si>
  <si>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</si>
  <si>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</si>
  <si>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</si>
  <si>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</si>
  <si>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</si>
  <si>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</si>
  <si>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</si>
  <si>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</si>
  <si>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</si>
  <si>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</si>
  <si>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</si>
  <si>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</si>
  <si>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</si>
  <si>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</si>
  <si>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</si>
  <si>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</si>
  <si>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</si>
  <si>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</si>
  <si>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</si>
  <si>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</si>
  <si>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</si>
  <si>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</si>
  <si>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</si>
  <si>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</si>
  <si>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</si>
  <si>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</si>
  <si>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</si>
  <si>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</si>
  <si>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</si>
  <si>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</si>
  <si>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</si>
  <si>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</si>
  <si>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</si>
  <si>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</si>
  <si>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</si>
  <si>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</si>
  <si>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</si>
  <si>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</si>
  <si>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</si>
  <si>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</si>
  <si>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</si>
  <si>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</si>
  <si>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</si>
  <si>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</si>
  <si>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</si>
  <si>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</si>
  <si>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</si>
  <si>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</si>
  <si>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</si>
  <si>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</si>
  <si>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</si>
  <si>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</si>
  <si>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</si>
  <si>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</si>
  <si>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</si>
  <si>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</si>
  <si>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</si>
  <si>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</si>
  <si>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</si>
  <si>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</si>
  <si>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</si>
  <si>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</si>
  <si>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</si>
  <si>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</si>
  <si>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</si>
  <si>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</si>
  <si>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</si>
  <si>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</si>
  <si>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</si>
  <si>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</si>
  <si>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</si>
  <si>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</si>
  <si>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</si>
  <si>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</si>
  <si>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</si>
  <si>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</si>
  <si>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</si>
  <si>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</si>
  <si>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</si>
  <si>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</si>
  <si>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</si>
  <si>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</si>
  <si>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</si>
  <si>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</si>
  <si>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</si>
  <si>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</si>
  <si>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</si>
  <si>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</si>
  <si>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</si>
  <si>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</si>
  <si>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</si>
  <si>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</si>
  <si>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</si>
  <si>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</si>
  <si>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</si>
  <si>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</si>
  <si>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</si>
  <si>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</si>
  <si>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</si>
  <si>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</si>
  <si>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</si>
  <si>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</si>
  <si>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</si>
  <si>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</si>
  <si>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</si>
  <si>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</si>
  <si>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</si>
  <si>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</si>
  <si>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</si>
  <si>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</si>
  <si>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</si>
  <si>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</si>
  <si>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</si>
  <si>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</si>
  <si>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</si>
  <si>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</si>
  <si>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</si>
  <si>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</si>
  <si>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</si>
  <si>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</si>
  <si>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</si>
  <si>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</si>
  <si>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</si>
  <si>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</si>
  <si>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</si>
  <si>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</si>
  <si>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</si>
  <si>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</si>
  <si>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</si>
  <si>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</si>
  <si>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</si>
  <si>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</si>
  <si>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</si>
  <si>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</si>
  <si>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</si>
  <si>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</si>
  <si>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</si>
  <si>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</si>
  <si>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</si>
  <si>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</si>
  <si>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</si>
  <si>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</si>
  <si>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</si>
  <si>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</si>
  <si>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</si>
  <si>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</si>
  <si>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</si>
  <si>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</si>
  <si>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</si>
  <si>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</si>
  <si>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</si>
  <si>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</si>
  <si>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</si>
  <si>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</si>
  <si>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</si>
  <si>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</si>
  <si>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</si>
  <si>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</si>
  <si>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</si>
  <si>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</si>
  <si>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</si>
  <si>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</si>
  <si>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</si>
  <si>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</si>
  <si>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</si>
  <si>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</si>
  <si>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</si>
  <si>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</si>
  <si>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</si>
  <si>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</si>
  <si>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</si>
  <si>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</si>
  <si>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</si>
  <si>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</si>
  <si>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</si>
  <si>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</si>
  <si>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</si>
  <si>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</si>
  <si>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</si>
  <si>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</si>
  <si>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</si>
  <si>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</si>
  <si>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</si>
  <si>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</si>
  <si>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</si>
  <si>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</si>
  <si>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</si>
  <si>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</si>
  <si>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</si>
  <si>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</si>
  <si>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</si>
  <si>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</si>
  <si>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</si>
  <si>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</si>
  <si>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</si>
  <si>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</si>
  <si>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</si>
  <si>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</si>
  <si>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</si>
  <si>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</si>
  <si>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</si>
  <si>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</si>
  <si>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</si>
  <si>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</si>
  <si>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</si>
  <si>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</si>
  <si>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</si>
  <si>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</si>
  <si>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</si>
  <si>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</si>
  <si>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</si>
  <si>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</si>
  <si>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</si>
  <si>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</si>
  <si>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</si>
  <si>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</si>
  <si>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</si>
  <si>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</si>
  <si>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</si>
  <si>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</si>
  <si>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</si>
  <si>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</si>
  <si>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</si>
  <si>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</si>
  <si>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</si>
  <si>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</si>
  <si>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</si>
  <si>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</si>
  <si>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</si>
  <si>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</si>
  <si>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</si>
  <si>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</si>
  <si>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</si>
  <si>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</si>
  <si>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</si>
  <si>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</si>
  <si>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</si>
  <si>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</si>
  <si>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</si>
  <si>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</si>
  <si>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</si>
  <si>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</si>
  <si>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</si>
  <si>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</si>
  <si>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</si>
  <si>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</si>
  <si>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</si>
  <si>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</si>
  <si>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</si>
  <si>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</si>
  <si>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</si>
  <si>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</si>
  <si>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</si>
  <si>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</si>
  <si>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</si>
  <si>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</si>
  <si>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</si>
  <si>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</si>
  <si>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</si>
  <si>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</si>
  <si>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</si>
  <si>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</si>
  <si>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</si>
  <si>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</si>
  <si>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</si>
  <si>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</si>
  <si>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</si>
  <si>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</si>
  <si>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</si>
  <si>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</si>
  <si>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</si>
  <si>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</si>
  <si>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</si>
  <si>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</si>
  <si>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</si>
  <si>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</si>
  <si>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</si>
  <si>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</si>
  <si>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</si>
  <si>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</si>
  <si>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</si>
  <si>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</si>
  <si>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</si>
  <si>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</si>
  <si>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</si>
  <si>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</si>
  <si>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</si>
  <si>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</si>
  <si>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</si>
  <si>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</si>
  <si>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</si>
  <si>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</si>
  <si>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</si>
  <si>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</si>
  <si>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</si>
  <si>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</si>
  <si>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</si>
  <si>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</si>
  <si>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</si>
  <si>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</si>
  <si>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</si>
  <si>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</si>
  <si>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</si>
  <si>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</si>
  <si>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</si>
  <si>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</si>
  <si>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</si>
  <si>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</si>
  <si>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</si>
  <si>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</si>
  <si>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</si>
  <si>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</si>
  <si>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</si>
  <si>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</si>
  <si>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</si>
  <si>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</si>
  <si>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</si>
  <si>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</si>
  <si>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</si>
  <si>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</si>
  <si>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</si>
  <si>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</si>
  <si>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</si>
  <si>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</si>
  <si>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</si>
  <si>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</si>
  <si>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</si>
  <si>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</si>
  <si>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</si>
  <si>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</si>
  <si>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</si>
  <si>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</si>
  <si>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</si>
  <si>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</si>
  <si>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</si>
  <si>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</si>
  <si>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</si>
  <si>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</si>
  <si>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</si>
  <si>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</si>
  <si>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</si>
  <si>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</si>
  <si>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</si>
  <si>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</si>
  <si>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</si>
  <si>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</si>
  <si>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</si>
  <si>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</si>
  <si>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</si>
  <si>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</si>
  <si>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</si>
  <si>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</si>
  <si>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</si>
  <si>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</si>
  <si>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</si>
  <si>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</si>
  <si>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</si>
  <si>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</si>
  <si>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</si>
  <si>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</si>
  <si>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</si>
  <si>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</si>
  <si>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</si>
  <si>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</si>
  <si>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</si>
  <si>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</si>
  <si>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</si>
  <si>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</si>
  <si>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</si>
  <si>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</si>
  <si>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</si>
  <si>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</si>
  <si>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</si>
  <si>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</si>
  <si>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</si>
  <si>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</si>
  <si>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</si>
  <si>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</si>
  <si>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</si>
  <si>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</si>
  <si>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</si>
  <si>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</si>
  <si>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</si>
  <si>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</si>
  <si>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</si>
  <si>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</si>
  <si>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</si>
  <si>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</si>
  <si>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</si>
  <si>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</si>
  <si>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</si>
  <si>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</si>
  <si>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</si>
  <si>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</si>
  <si>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</si>
  <si>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</si>
  <si>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</si>
  <si>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</si>
  <si>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</si>
  <si>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</si>
  <si>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</si>
  <si>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</si>
  <si>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</si>
  <si>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</si>
  <si>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</si>
  <si>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</si>
  <si>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</si>
  <si>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</si>
  <si>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</si>
  <si>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</si>
  <si>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</si>
  <si>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</si>
  <si>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</si>
  <si>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</si>
  <si>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</si>
  <si>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</si>
  <si>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</si>
  <si>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</si>
  <si>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</si>
  <si>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</si>
  <si>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</si>
  <si>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</si>
  <si>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</si>
  <si>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</si>
  <si>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</si>
  <si>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</si>
  <si>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</si>
  <si>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</si>
  <si>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</si>
  <si>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</si>
  <si>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</si>
  <si>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</si>
  <si>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</si>
  <si>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</si>
  <si>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</si>
  <si>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</si>
  <si>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</si>
  <si>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</si>
  <si>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</si>
  <si>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</si>
  <si>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</si>
  <si>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</si>
  <si>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</si>
  <si>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</si>
  <si>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</si>
  <si>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</si>
  <si>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</si>
  <si>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</si>
  <si>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</si>
  <si>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</si>
  <si>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</si>
  <si>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</si>
  <si>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</si>
  <si>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</si>
  <si>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</si>
  <si>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</si>
  <si>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</si>
  <si>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</si>
  <si>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</si>
  <si>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</si>
  <si>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</si>
  <si>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</si>
  <si>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</si>
  <si>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</si>
  <si>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</si>
  <si>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</si>
  <si>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</si>
  <si>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</si>
  <si>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</si>
  <si>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</si>
  <si>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</si>
  <si>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</si>
  <si>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</si>
  <si>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</si>
  <si>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</si>
  <si>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</si>
  <si>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</si>
  <si>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</si>
  <si>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</si>
  <si>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</si>
  <si>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</si>
  <si>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</si>
  <si>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</si>
  <si>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</si>
  <si>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</si>
  <si>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</si>
  <si>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</si>
  <si>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</si>
  <si>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</si>
  <si>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</si>
  <si>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</si>
  <si>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</si>
  <si>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</si>
  <si>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</si>
  <si>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</si>
  <si>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</si>
  <si>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</si>
  <si>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</si>
  <si>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</si>
  <si>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</si>
  <si>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</si>
  <si>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</si>
  <si>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</si>
  <si>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</si>
  <si>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</si>
  <si>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</si>
  <si>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</si>
  <si>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</si>
  <si>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</si>
  <si>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</si>
  <si>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</si>
  <si>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</si>
  <si>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</si>
  <si>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</si>
  <si>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</si>
  <si>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</si>
  <si>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</si>
  <si>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</si>
  <si>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</si>
  <si>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</si>
  <si>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</si>
  <si>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</si>
  <si>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</si>
  <si>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</si>
  <si>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</si>
  <si>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</si>
  <si>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</si>
  <si>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</si>
  <si>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</si>
  <si>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</si>
  <si>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</si>
  <si>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</si>
  <si>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</si>
  <si>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</si>
  <si>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</si>
  <si>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</si>
  <si>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</si>
  <si>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</si>
  <si>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</si>
  <si>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</si>
  <si>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</si>
  <si>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</si>
  <si>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</si>
  <si>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</si>
  <si>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</si>
  <si>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</si>
  <si>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</si>
  <si>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</si>
  <si>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</si>
  <si>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</si>
  <si>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</si>
  <si>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</si>
  <si>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</si>
  <si>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</si>
  <si>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</si>
  <si>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</si>
  <si>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</si>
  <si>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</si>
  <si>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</si>
  <si>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</si>
  <si>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</si>
  <si>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</si>
  <si>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</si>
  <si>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</si>
  <si>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</si>
  <si>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</si>
  <si>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</si>
  <si>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</si>
  <si>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</si>
  <si>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</si>
  <si>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</si>
  <si>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</si>
  <si>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</si>
  <si>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</si>
  <si>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</si>
  <si>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</si>
  <si>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</si>
  <si>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</si>
  <si>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</si>
  <si>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</si>
  <si>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</si>
  <si>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</si>
  <si>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</si>
  <si>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</si>
  <si>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</si>
  <si>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</si>
  <si>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</si>
  <si>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</si>
  <si>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</si>
  <si>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</si>
  <si>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</si>
  <si>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</si>
  <si>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</si>
  <si>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</si>
  <si>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</si>
  <si>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</si>
  <si>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</si>
  <si>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</si>
  <si>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</si>
  <si>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</si>
  <si>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</si>
  <si>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</si>
  <si>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</si>
  <si>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</si>
  <si>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</si>
  <si>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</si>
  <si>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</si>
  <si>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</si>
  <si>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</si>
  <si>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</si>
  <si>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</si>
  <si>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</si>
  <si>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</si>
  <si>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</si>
  <si>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</si>
  <si>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</si>
  <si>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</si>
  <si>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</si>
  <si>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</si>
  <si>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</si>
  <si>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</si>
  <si>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</si>
  <si>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</si>
  <si>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</si>
  <si>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</si>
  <si>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</si>
  <si>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</si>
  <si>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</si>
  <si>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</si>
  <si>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</si>
  <si>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</si>
  <si>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</si>
  <si>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</si>
  <si>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</si>
  <si>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</si>
  <si>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</si>
  <si>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</si>
  <si>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</si>
  <si>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</si>
  <si>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</si>
  <si>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</si>
  <si>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</si>
  <si>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</si>
  <si>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</si>
  <si>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</si>
  <si>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</si>
  <si>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</si>
  <si>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</si>
  <si>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</si>
  <si>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</si>
  <si>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</si>
  <si>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</si>
  <si>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</si>
  <si>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</si>
  <si>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</si>
  <si>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</si>
  <si>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</si>
  <si>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</si>
  <si>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</si>
  <si>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</si>
  <si>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</si>
  <si>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</si>
  <si>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</si>
  <si>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</si>
  <si>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</si>
  <si>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</si>
  <si>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</si>
  <si>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</si>
  <si>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</si>
  <si>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</si>
  <si>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</si>
  <si>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</si>
  <si>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</si>
  <si>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</si>
  <si>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</si>
  <si>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</si>
  <si>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</si>
  <si>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</si>
  <si>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</si>
  <si>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</si>
  <si>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</si>
  <si>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</si>
  <si>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</si>
  <si>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</si>
  <si>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</si>
  <si>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</si>
  <si>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</si>
  <si>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</si>
  <si>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</si>
  <si>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</si>
  <si>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</si>
  <si>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</si>
  <si>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</si>
  <si>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</si>
  <si>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</si>
  <si>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</si>
  <si>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</si>
  <si>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</si>
  <si>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</si>
  <si>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</si>
  <si>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</si>
  <si>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</si>
  <si>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</si>
  <si>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</si>
  <si>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</si>
  <si>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</si>
  <si>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</si>
  <si>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</si>
  <si>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</si>
  <si>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</si>
  <si>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</si>
  <si>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</si>
  <si>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</si>
  <si>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</si>
  <si>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</si>
  <si>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</si>
  <si>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</si>
  <si>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</si>
  <si>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</si>
  <si>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</si>
  <si>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</si>
  <si>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</si>
  <si>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</si>
  <si>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</si>
  <si>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</si>
  <si>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</si>
  <si>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</si>
  <si>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</si>
  <si>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</si>
  <si>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</si>
  <si>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</si>
  <si>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</si>
  <si>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</si>
  <si>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</si>
  <si>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</si>
  <si>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</si>
  <si>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</si>
  <si>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</si>
  <si>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</si>
  <si>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</si>
  <si>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</si>
  <si>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</si>
  <si>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</si>
  <si>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</si>
  <si>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</si>
  <si>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</si>
  <si>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</si>
  <si>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</si>
  <si>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</si>
  <si>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</si>
  <si>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</si>
  <si>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</si>
  <si>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</si>
  <si>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</si>
  <si>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</si>
  <si>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</si>
  <si>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</si>
  <si>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</si>
  <si>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</si>
  <si>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</si>
  <si>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</si>
  <si>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</si>
  <si>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</si>
  <si>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</si>
  <si>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</si>
  <si>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</si>
  <si>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</si>
  <si>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</si>
  <si>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</si>
  <si>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</si>
  <si>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</si>
  <si>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</si>
  <si>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</si>
  <si>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</si>
  <si>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</si>
  <si>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</si>
  <si>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</si>
  <si>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</si>
  <si>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</si>
  <si>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</si>
  <si>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</si>
  <si>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</si>
  <si>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</si>
  <si>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</si>
  <si>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</si>
  <si>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</si>
  <si>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</si>
  <si>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</si>
  <si>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</si>
  <si>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</si>
  <si>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</si>
  <si>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</si>
  <si>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</si>
  <si>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</si>
  <si>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</si>
  <si>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</si>
  <si>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</si>
  <si>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</si>
  <si>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</si>
  <si>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</si>
  <si>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</si>
  <si>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</si>
  <si>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</si>
  <si>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</si>
  <si>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</si>
  <si>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</si>
  <si>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</si>
  <si>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</si>
  <si>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</si>
  <si>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</si>
  <si>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</si>
  <si>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</si>
  <si>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</si>
  <si>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</si>
  <si>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</si>
  <si>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</si>
  <si>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</si>
  <si>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</si>
  <si>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</si>
  <si>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</si>
  <si>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</si>
  <si>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</si>
  <si>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</si>
  <si>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</si>
  <si>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</si>
  <si>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</si>
  <si>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</si>
  <si>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</si>
  <si>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</si>
  <si>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</si>
  <si>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</si>
  <si>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</si>
  <si>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</si>
  <si>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</si>
  <si>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</si>
  <si>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</si>
  <si>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</si>
  <si>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</si>
  <si>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</si>
  <si>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</si>
  <si>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</si>
  <si>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</si>
  <si>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</si>
  <si>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</si>
  <si>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</si>
  <si>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</si>
  <si>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</si>
  <si>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</si>
  <si>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</si>
  <si>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</si>
  <si>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</si>
  <si>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</si>
  <si>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</si>
  <si>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</si>
  <si>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</si>
  <si>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</si>
  <si>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</si>
  <si>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</si>
  <si>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</si>
  <si>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</si>
  <si>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</si>
  <si>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</si>
  <si>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</si>
  <si>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</si>
  <si>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</si>
  <si>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</si>
  <si>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</si>
  <si>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</si>
  <si>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</si>
  <si>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</si>
  <si>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</si>
  <si>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</si>
  <si>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</si>
  <si>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</si>
  <si>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</si>
  <si>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</si>
  <si>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</si>
  <si>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</si>
  <si>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</si>
  <si>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</si>
  <si>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</si>
  <si>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</si>
  <si>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</si>
  <si>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</si>
  <si>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</si>
  <si>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</si>
  <si>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</si>
  <si>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</si>
  <si>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</si>
  <si>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</si>
  <si>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</si>
  <si>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</si>
  <si>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</si>
  <si>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</si>
  <si>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</si>
  <si>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</si>
  <si>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</si>
  <si>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</si>
  <si>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</si>
  <si>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</si>
  <si>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</si>
  <si>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</si>
  <si>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</si>
  <si>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</si>
  <si>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</si>
  <si>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</si>
  <si>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</si>
  <si>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</si>
  <si>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</si>
  <si>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</si>
  <si>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</si>
  <si>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</si>
  <si>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</si>
  <si>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</si>
  <si>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</si>
  <si>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</si>
  <si>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</si>
  <si>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</si>
  <si>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</si>
  <si>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</si>
  <si>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</si>
  <si>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</si>
  <si>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</si>
  <si>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</si>
  <si>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</si>
  <si>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</si>
  <si>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</si>
  <si>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</si>
  <si>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</si>
  <si>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</si>
  <si>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</si>
  <si>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</si>
  <si>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</si>
  <si>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</si>
  <si>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</si>
  <si>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</si>
  <si>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</si>
  <si>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</si>
  <si>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</si>
  <si>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</si>
  <si>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</si>
  <si>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</si>
  <si>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</si>
  <si>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</si>
  <si>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</si>
  <si>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</si>
  <si>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</si>
  <si>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</si>
  <si>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</si>
  <si>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</si>
  <si>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</si>
  <si>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</si>
  <si>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</si>
  <si>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</si>
  <si>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</si>
  <si>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</si>
  <si>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</si>
  <si>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</si>
  <si>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</si>
  <si>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</si>
  <si>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</si>
  <si>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</si>
  <si>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</si>
  <si>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</si>
  <si>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</si>
  <si>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</si>
  <si>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</si>
  <si>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</si>
  <si>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</si>
  <si>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</si>
  <si>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</si>
  <si>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</si>
  <si>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</si>
  <si>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</si>
  <si>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</si>
  <si>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</si>
  <si>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</si>
  <si>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</si>
  <si>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</si>
  <si>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</si>
  <si>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</si>
  <si>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</si>
  <si>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</si>
  <si>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</si>
  <si>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</si>
  <si>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</si>
  <si>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</si>
  <si>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</si>
  <si>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</si>
  <si>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</si>
  <si>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</si>
  <si>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</si>
  <si>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</si>
  <si>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</si>
  <si>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</si>
  <si>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</si>
  <si>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</si>
  <si>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</si>
  <si>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</si>
  <si>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</si>
  <si>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</si>
  <si>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</si>
  <si>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</si>
  <si>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</si>
  <si>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</si>
  <si>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</si>
  <si>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</si>
  <si>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</si>
  <si>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</si>
  <si>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</si>
  <si>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</si>
  <si>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</si>
  <si>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</si>
  <si>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</si>
  <si>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</si>
  <si>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</si>
  <si>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</si>
  <si>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</si>
  <si>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</si>
  <si>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</si>
  <si>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</si>
  <si>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</si>
  <si>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</si>
  <si>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</si>
  <si>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</si>
  <si>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</si>
  <si>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</si>
  <si>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</si>
  <si>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</si>
  <si>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</si>
  <si>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</si>
  <si>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</si>
  <si>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</si>
  <si>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</si>
  <si>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</si>
  <si>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</si>
  <si>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</si>
  <si>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</si>
  <si>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</si>
  <si>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</si>
  <si>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</si>
  <si>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</si>
  <si>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</si>
  <si>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</si>
  <si>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</si>
  <si>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</si>
  <si>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</si>
  <si>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</si>
  <si>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</si>
  <si>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</si>
  <si>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</si>
  <si>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</si>
  <si>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</si>
  <si>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</si>
  <si>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</si>
  <si>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</si>
  <si>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</si>
  <si>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</si>
  <si>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</si>
  <si>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</si>
  <si>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</si>
  <si>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</si>
  <si>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</si>
  <si>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</si>
  <si>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</si>
  <si>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</si>
  <si>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</si>
  <si>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</si>
  <si>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</si>
  <si>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</si>
  <si>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</si>
  <si>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</si>
  <si>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</si>
  <si>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</si>
  <si>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</si>
  <si>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</si>
  <si>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</si>
  <si>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</si>
  <si>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</si>
  <si>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</si>
  <si>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</si>
  <si>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</si>
  <si>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</si>
  <si>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</si>
  <si>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</si>
  <si>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</si>
  <si>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</si>
  <si>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</si>
  <si>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</si>
  <si>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</si>
  <si>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</si>
  <si>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</si>
  <si>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</si>
  <si>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</si>
  <si>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</si>
  <si>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</si>
  <si>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</si>
  <si>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</si>
  <si>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</si>
  <si>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</si>
  <si>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</si>
  <si>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</si>
  <si>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</si>
  <si>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</si>
  <si>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</si>
  <si>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</si>
  <si>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</si>
  <si>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</si>
  <si>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</si>
  <si>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</si>
  <si>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</si>
  <si>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</si>
  <si>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</si>
  <si>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</si>
  <si>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</si>
  <si>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</si>
  <si>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</si>
  <si>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</si>
  <si>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</si>
  <si>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</si>
  <si>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</si>
  <si>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</si>
  <si>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</si>
  <si>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</si>
  <si>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</si>
  <si>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</si>
  <si>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</si>
  <si>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</si>
  <si>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</si>
  <si>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</si>
  <si>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</si>
  <si>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</si>
  <si>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</si>
  <si>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</si>
  <si>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</si>
  <si>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</si>
  <si>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</si>
  <si>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</si>
  <si>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</si>
  <si>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</si>
  <si>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</si>
  <si>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</si>
  <si>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</si>
  <si>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</si>
  <si>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</si>
  <si>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</si>
  <si>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</si>
  <si>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</si>
  <si>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</si>
  <si>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</si>
  <si>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</si>
  <si>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</si>
  <si>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</si>
  <si>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</si>
  <si>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</si>
  <si>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</si>
  <si>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</si>
  <si>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</si>
  <si>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</si>
  <si>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</si>
  <si>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</si>
  <si>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</si>
  <si>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</si>
  <si>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</si>
  <si>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</si>
  <si>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</si>
  <si>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</si>
  <si>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</si>
  <si>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</si>
  <si>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</si>
  <si>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</si>
  <si>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</si>
  <si>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</si>
  <si>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</si>
  <si>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</si>
  <si>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</si>
  <si>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</si>
  <si>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</si>
  <si>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</si>
  <si>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</si>
  <si>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</si>
  <si>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</si>
  <si>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</si>
  <si>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</si>
  <si>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</si>
  <si>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</si>
  <si>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</si>
  <si>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</si>
  <si>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</si>
  <si>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</si>
  <si>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</si>
  <si>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</si>
  <si>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</si>
  <si>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</si>
  <si>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</si>
  <si>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</si>
  <si>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</si>
  <si>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</si>
  <si>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</si>
  <si>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</si>
  <si>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</si>
  <si>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</si>
  <si>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</si>
  <si>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</si>
  <si>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</si>
  <si>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</si>
  <si>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</si>
  <si>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</si>
  <si>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</si>
  <si>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</si>
  <si>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</si>
  <si>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</si>
  <si>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</si>
  <si>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</si>
  <si>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</si>
  <si>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</si>
  <si>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</si>
  <si>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</si>
  <si>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</si>
  <si>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</si>
  <si>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</si>
  <si>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</si>
  <si>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</si>
  <si>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</si>
  <si>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</si>
  <si>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</si>
  <si>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</si>
  <si>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</si>
  <si>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</si>
  <si>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</si>
  <si>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</si>
  <si>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</si>
  <si>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</si>
  <si>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</si>
  <si>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</si>
  <si>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</si>
  <si>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</si>
  <si>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</si>
  <si>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</si>
  <si>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</si>
  <si>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</si>
  <si>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</si>
  <si>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</si>
  <si>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</si>
  <si>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</si>
  <si>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</si>
  <si>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</si>
  <si>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</si>
  <si>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</si>
  <si>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</si>
  <si>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</si>
  <si>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</si>
  <si>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</si>
  <si>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</si>
  <si>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</si>
  <si>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</si>
  <si>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</si>
  <si>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</si>
  <si>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</si>
  <si>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</si>
  <si>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</si>
  <si>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</si>
  <si>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</si>
  <si>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</si>
  <si>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</si>
  <si>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</si>
  <si>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</si>
  <si>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</si>
  <si>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</si>
  <si>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</si>
  <si>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</si>
  <si>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</si>
  <si>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</si>
  <si>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</si>
  <si>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</si>
  <si>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</si>
  <si>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</si>
  <si>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</si>
  <si>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</si>
  <si>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</si>
  <si>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</si>
  <si>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</si>
  <si>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</si>
  <si>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</si>
  <si>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</si>
  <si>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</si>
  <si>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</si>
  <si>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</si>
  <si>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</si>
  <si>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</si>
  <si>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</si>
  <si>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</si>
  <si>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</si>
  <si>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</si>
  <si>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</si>
  <si>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</si>
  <si>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</si>
  <si>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</si>
  <si>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</si>
  <si>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</si>
  <si>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</si>
  <si>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</si>
  <si>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</si>
  <si>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</si>
  <si>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</si>
  <si>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</si>
  <si>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</si>
  <si>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</si>
  <si>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</si>
  <si>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</si>
  <si>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</si>
  <si>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</si>
  <si>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</si>
  <si>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</si>
  <si>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</si>
  <si>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</si>
  <si>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</si>
  <si>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</si>
  <si>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</si>
  <si>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</si>
  <si>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</si>
  <si>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</si>
  <si>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</si>
  <si>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</si>
  <si>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</si>
  <si>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</si>
  <si>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</si>
  <si>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</si>
  <si>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</si>
  <si>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</si>
  <si>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</si>
  <si>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</si>
  <si>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</si>
  <si>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</si>
  <si>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</si>
  <si>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</si>
  <si>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</si>
  <si>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</si>
  <si>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</si>
  <si>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</si>
  <si>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</si>
  <si>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</si>
  <si>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</si>
  <si>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</si>
  <si>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</si>
  <si>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</si>
  <si>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</si>
  <si>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</si>
  <si>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</si>
  <si>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</si>
  <si>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</si>
  <si>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</si>
  <si>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</si>
  <si>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</si>
  <si>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</si>
  <si>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</si>
  <si>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</si>
  <si>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</si>
  <si>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</si>
  <si>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</si>
  <si>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</si>
  <si>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</si>
  <si>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</si>
  <si>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</si>
  <si>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</si>
  <si>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</si>
  <si>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</si>
  <si>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</si>
  <si>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</si>
  <si>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</si>
  <si>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</si>
  <si>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</si>
  <si>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</si>
  <si>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</si>
  <si>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</si>
  <si>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</si>
  <si>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</si>
  <si>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</si>
  <si>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</si>
  <si>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</si>
  <si>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</si>
  <si>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</si>
  <si>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</si>
  <si>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</si>
  <si>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</si>
  <si>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</si>
  <si>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</si>
  <si>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</si>
  <si>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</si>
  <si>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</si>
  <si>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</si>
  <si>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</si>
  <si>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</si>
  <si>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</si>
  <si>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</si>
  <si>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</si>
  <si>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</si>
  <si>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</si>
  <si>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</si>
  <si>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</si>
  <si>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</si>
  <si>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</si>
  <si>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</si>
  <si>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</si>
  <si>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</si>
  <si>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</si>
  <si>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</si>
  <si>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</si>
  <si>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</si>
  <si>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</si>
  <si>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</si>
  <si>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</si>
  <si>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</si>
  <si>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</si>
  <si>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</si>
  <si>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</si>
  <si>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</si>
  <si>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</si>
  <si>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</si>
  <si>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</si>
  <si>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</si>
  <si>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</si>
  <si>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</si>
  <si>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</si>
  <si>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</si>
  <si>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</si>
  <si>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</si>
  <si>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</si>
  <si>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</si>
  <si>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</si>
  <si>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</si>
  <si>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</si>
  <si>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</si>
  <si>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</si>
  <si>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</si>
  <si>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</si>
  <si>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</si>
  <si>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</si>
  <si>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</si>
  <si>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</si>
  <si>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</si>
  <si>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</si>
  <si>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</si>
  <si>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</si>
  <si>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</si>
  <si>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</si>
  <si>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</si>
  <si>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</si>
  <si>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</si>
  <si>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</si>
  <si>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</si>
  <si>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</si>
  <si>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</si>
  <si>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</si>
  <si>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</si>
  <si>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</si>
  <si>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</si>
  <si>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</si>
  <si>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</si>
  <si>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</si>
  <si>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</si>
  <si>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</si>
  <si>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</si>
  <si>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</si>
  <si>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</si>
  <si>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</si>
  <si>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</si>
  <si>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</si>
  <si>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</si>
  <si>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</si>
  <si>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</si>
  <si>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</si>
  <si>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</si>
  <si>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</si>
  <si>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</si>
  <si>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</si>
  <si>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</si>
  <si>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</si>
  <si>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</si>
  <si>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</si>
  <si>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</si>
  <si>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</si>
  <si>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</si>
  <si>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</si>
  <si>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</si>
  <si>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</si>
  <si>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</si>
  <si>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</si>
  <si>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</si>
  <si>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</si>
  <si>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</si>
  <si>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</si>
  <si>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</si>
  <si>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</si>
  <si>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</si>
  <si>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</si>
  <si>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</si>
  <si>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</si>
  <si>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</si>
  <si>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</si>
  <si>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</si>
  <si>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</si>
  <si>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</si>
  <si>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</si>
  <si>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</si>
  <si>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</si>
  <si>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</si>
  <si>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</si>
  <si>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</si>
  <si>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</si>
  <si>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</si>
  <si>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</si>
  <si>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</si>
  <si>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</si>
  <si>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</si>
  <si>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</si>
  <si>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</si>
  <si>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</si>
  <si>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</si>
  <si>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</si>
  <si>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</si>
  <si>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</si>
  <si>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</si>
  <si>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</si>
  <si>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</si>
  <si>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</si>
  <si>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</si>
  <si>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</si>
  <si>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</si>
  <si>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</si>
  <si>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</si>
  <si>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</si>
  <si>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</si>
  <si>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</si>
  <si>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</si>
  <si>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</si>
  <si>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</si>
  <si>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</si>
  <si>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</si>
  <si>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</si>
  <si>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</si>
  <si>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</si>
  <si>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</si>
  <si>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</si>
  <si>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</si>
  <si>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</si>
  <si>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</si>
  <si>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</si>
  <si>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</si>
  <si>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</si>
  <si>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</si>
  <si>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</si>
  <si>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</si>
  <si>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</si>
  <si>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</si>
  <si>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</si>
  <si>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</si>
  <si>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</si>
  <si>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</si>
  <si>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</si>
  <si>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</si>
  <si>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</si>
  <si>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</si>
  <si>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</si>
  <si>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</si>
  <si>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</si>
  <si>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</si>
  <si>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</si>
  <si>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</si>
  <si>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</si>
  <si>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</si>
  <si>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</si>
  <si>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</si>
  <si>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</si>
  <si>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</si>
  <si>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</si>
  <si>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</si>
  <si>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</si>
  <si>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</si>
  <si>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</si>
  <si>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</si>
  <si>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</si>
  <si>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</si>
  <si>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</si>
  <si>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</si>
  <si>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</si>
  <si>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</si>
  <si>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</si>
  <si>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</si>
  <si>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</si>
  <si>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</si>
  <si>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</si>
  <si>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</si>
  <si>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</si>
  <si>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</si>
  <si>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</si>
  <si>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</si>
  <si>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</si>
  <si>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</si>
  <si>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</si>
  <si>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</si>
  <si>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</si>
  <si>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</si>
  <si>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</si>
  <si>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</si>
  <si>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</si>
  <si>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</si>
  <si>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</si>
  <si>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</si>
  <si>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</si>
  <si>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</si>
  <si>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</si>
  <si>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</si>
  <si>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</si>
  <si>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</si>
  <si>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</si>
  <si>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</si>
  <si>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</si>
  <si>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</si>
  <si>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</si>
  <si>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</si>
  <si>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</si>
  <si>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</si>
  <si>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</si>
  <si>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</si>
  <si>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</si>
  <si>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</si>
  <si>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</si>
  <si>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</si>
  <si>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</si>
  <si>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</si>
  <si>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</si>
  <si>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</si>
  <si>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</si>
  <si>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</si>
  <si>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</si>
  <si>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</si>
  <si>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</si>
  <si>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</si>
  <si>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</si>
  <si>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</si>
  <si>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</si>
  <si>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</si>
  <si>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</si>
  <si>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</si>
  <si>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</si>
  <si>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</si>
  <si>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</si>
  <si>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</si>
  <si>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</si>
  <si>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</si>
  <si>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</si>
  <si>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</si>
  <si>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</si>
  <si>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</si>
  <si>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</si>
  <si>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</si>
  <si>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</si>
  <si>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</si>
  <si>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</si>
  <si>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</si>
  <si>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</si>
  <si>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</si>
  <si>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</si>
  <si>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</si>
  <si>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</si>
  <si>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</si>
  <si>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</si>
  <si>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</si>
  <si>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</si>
  <si>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</si>
  <si>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</si>
  <si>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</si>
  <si>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</si>
  <si>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</si>
  <si>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</si>
  <si>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</si>
  <si>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</si>
  <si>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</si>
  <si>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</si>
  <si>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</si>
  <si>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</si>
  <si>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</si>
  <si>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</si>
  <si>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</si>
  <si>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</si>
  <si>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</si>
  <si>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</si>
  <si>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</si>
  <si>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</si>
  <si>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</si>
  <si>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</si>
  <si>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</si>
  <si>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</si>
  <si>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</si>
  <si>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</si>
  <si>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</si>
  <si>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</si>
  <si>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</si>
  <si>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</si>
  <si>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</si>
  <si>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</si>
  <si>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</si>
  <si>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</si>
  <si>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</si>
  <si>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</si>
  <si>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</si>
  <si>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</si>
  <si>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</si>
  <si>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</si>
  <si>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</si>
  <si>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</si>
  <si>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</si>
  <si>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</si>
  <si>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</si>
  <si>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</si>
  <si>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</si>
  <si>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</si>
  <si>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</si>
  <si>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</si>
  <si>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</si>
  <si>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</si>
  <si>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</si>
  <si>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</si>
  <si>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</si>
  <si>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</si>
  <si>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</si>
  <si>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</si>
  <si>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</si>
  <si>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</si>
  <si>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</si>
  <si>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</si>
  <si>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</si>
  <si>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</si>
  <si>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</si>
  <si>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</si>
  <si>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</si>
  <si>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</si>
  <si>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</si>
  <si>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</si>
  <si>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</si>
  <si>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</si>
  <si>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</si>
  <si>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</si>
  <si>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</si>
  <si>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</si>
  <si>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</si>
  <si>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</si>
  <si>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</si>
  <si>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</si>
  <si>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</si>
  <si>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</si>
  <si>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</si>
  <si>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</si>
  <si>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</si>
  <si>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</si>
  <si>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</si>
  <si>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</si>
  <si>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</si>
  <si>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</si>
  <si>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</si>
  <si>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</si>
  <si>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</si>
  <si>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</si>
  <si>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</si>
  <si>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</si>
  <si>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</si>
  <si>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</si>
  <si>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</si>
  <si>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</si>
  <si>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</si>
  <si>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</si>
  <si>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</si>
  <si>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</si>
  <si>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</si>
  <si>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</si>
  <si>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</si>
  <si>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</si>
  <si>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</si>
  <si>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</si>
  <si>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</si>
  <si>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</si>
  <si>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</si>
  <si>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</si>
  <si>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</si>
  <si>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</si>
  <si>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</si>
  <si>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</si>
  <si>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</si>
  <si>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</si>
  <si>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</si>
  <si>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</si>
  <si>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</si>
  <si>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</si>
  <si>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</si>
  <si>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</si>
  <si>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</si>
  <si>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</si>
  <si>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</si>
  <si>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</si>
  <si>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</si>
  <si>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</si>
  <si>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</si>
  <si>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</si>
  <si>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</si>
  <si>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</si>
  <si>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</si>
  <si>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</si>
  <si>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</si>
  <si>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</si>
  <si>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</si>
  <si>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</si>
  <si>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</si>
  <si>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</si>
  <si>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</si>
  <si>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</si>
  <si>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</si>
  <si>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</si>
  <si>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</si>
  <si>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</si>
  <si>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</si>
  <si>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</si>
  <si>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</si>
  <si>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</si>
  <si>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</si>
  <si>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</si>
  <si>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</si>
  <si>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</si>
  <si>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</si>
  <si>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</si>
  <si>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</si>
  <si>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</si>
  <si>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</si>
  <si>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</si>
  <si>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</si>
  <si>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</si>
  <si>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</si>
  <si>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</si>
  <si>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</si>
  <si>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</si>
  <si>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</si>
  <si>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</si>
  <si>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</si>
  <si>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</si>
  <si>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</si>
  <si>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</si>
  <si>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</si>
  <si>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</si>
  <si>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</si>
  <si>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</si>
  <si>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</si>
  <si>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</si>
  <si>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</si>
  <si>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</si>
  <si>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</si>
  <si>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</si>
  <si>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</si>
  <si>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</si>
  <si>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</si>
  <si>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</si>
  <si>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</si>
  <si>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</si>
  <si>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</si>
  <si>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</si>
  <si>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</si>
  <si>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</si>
  <si>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</si>
  <si>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</si>
  <si>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</si>
  <si>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</si>
  <si>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</si>
  <si>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</si>
  <si>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</si>
  <si>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</si>
  <si>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</si>
  <si>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</si>
  <si>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</si>
  <si>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</si>
  <si>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</si>
  <si>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</si>
  <si>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</si>
  <si>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</si>
  <si>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</si>
  <si>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</si>
  <si>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</si>
  <si>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</si>
  <si>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</si>
  <si>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</si>
  <si>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</si>
  <si>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</si>
  <si>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</si>
  <si>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</si>
  <si>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</si>
  <si>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</si>
  <si>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</si>
  <si>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</si>
  <si>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</si>
  <si>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</si>
  <si>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</si>
  <si>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</si>
  <si>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</si>
  <si>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</si>
  <si>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</si>
  <si>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</si>
  <si>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</si>
  <si>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</si>
  <si>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</si>
  <si>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</si>
  <si>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</si>
  <si>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</si>
  <si>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</si>
  <si>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</si>
  <si>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</si>
  <si>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</si>
  <si>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</si>
  <si>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</si>
  <si>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</si>
  <si>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</si>
  <si>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</si>
  <si>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</si>
  <si>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</si>
  <si>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</si>
  <si>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</si>
  <si>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</si>
  <si>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</si>
  <si>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</si>
  <si>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</si>
  <si>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</si>
  <si>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</si>
  <si>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</si>
  <si>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</si>
  <si>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</si>
  <si>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</si>
  <si>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</si>
  <si>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</si>
  <si>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</si>
  <si>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</si>
  <si>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</si>
  <si>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</si>
  <si>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</si>
  <si>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</si>
  <si>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</si>
  <si>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</si>
  <si>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</si>
  <si>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</si>
  <si>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</si>
  <si>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</si>
  <si>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</si>
  <si>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</si>
  <si>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</si>
  <si>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</si>
  <si>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</si>
  <si>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</si>
  <si>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</si>
  <si>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</si>
  <si>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</si>
  <si>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</si>
  <si>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</si>
  <si>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</si>
  <si>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</si>
  <si>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</si>
  <si>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</si>
  <si>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</si>
  <si>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</si>
  <si>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</si>
  <si>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</si>
  <si>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</si>
  <si>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</si>
  <si>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</si>
  <si>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</si>
  <si>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</si>
  <si>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</si>
  <si>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</si>
  <si>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</si>
  <si>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</si>
  <si>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</si>
  <si>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</si>
  <si>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</si>
  <si>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</si>
  <si>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</si>
  <si>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</si>
  <si>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</si>
  <si>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</si>
  <si>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</si>
  <si>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</si>
  <si>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</si>
  <si>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</si>
  <si>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</si>
  <si>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</si>
  <si>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</si>
  <si>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</si>
  <si>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</si>
  <si>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</si>
  <si>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</si>
  <si>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</si>
  <si>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</si>
  <si>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</si>
  <si>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</si>
  <si>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</si>
  <si>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</si>
  <si>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</si>
  <si>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</si>
  <si>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</si>
  <si>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</si>
  <si>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</si>
  <si>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</si>
  <si>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</si>
  <si>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</si>
  <si>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</si>
  <si>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</si>
  <si>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</si>
  <si>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</si>
  <si>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</si>
  <si>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</si>
  <si>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</si>
  <si>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</si>
  <si>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</si>
  <si>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</si>
  <si>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</si>
  <si>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</si>
  <si>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</si>
  <si>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</si>
  <si>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</si>
  <si>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</si>
  <si>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</si>
  <si>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</si>
  <si>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</si>
  <si>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</si>
  <si>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</si>
  <si>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</si>
  <si>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</si>
  <si>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</si>
  <si>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</si>
  <si>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</si>
  <si>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</si>
  <si>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</si>
  <si>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</si>
  <si>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</si>
  <si>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</si>
  <si>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</si>
  <si>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</si>
  <si>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</si>
  <si>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</si>
  <si>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</si>
  <si>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</si>
  <si>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</si>
  <si>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</si>
  <si>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</si>
  <si>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</si>
  <si>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</si>
  <si>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</si>
  <si>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</si>
  <si>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</si>
  <si>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</si>
  <si>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</si>
  <si>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</si>
  <si>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</si>
  <si>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</si>
  <si>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</si>
  <si>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</si>
  <si>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</si>
  <si>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</si>
  <si>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</si>
  <si>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</si>
  <si>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</si>
  <si>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</si>
  <si>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</si>
  <si>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</si>
  <si>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</si>
  <si>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</si>
  <si>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</si>
  <si>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</si>
  <si>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</si>
  <si>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</si>
  <si>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</si>
  <si>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</si>
  <si>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</si>
  <si>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</si>
  <si>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</si>
  <si>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</si>
  <si>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</si>
  <si>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</si>
  <si>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</si>
  <si>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</si>
  <si>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</si>
  <si>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</si>
  <si>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</si>
  <si>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</si>
  <si>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</si>
  <si>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</si>
  <si>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</si>
  <si>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</si>
  <si>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</si>
  <si>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</si>
  <si>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</si>
  <si>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</si>
  <si>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</si>
  <si>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</si>
  <si>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</si>
  <si>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</si>
  <si>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</si>
  <si>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</si>
  <si>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</si>
  <si>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</si>
  <si>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</si>
  <si>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</si>
  <si>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</si>
  <si>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</si>
  <si>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</si>
  <si>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</si>
  <si>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</si>
  <si>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</si>
  <si>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</si>
  <si>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</si>
  <si>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</si>
  <si>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</si>
  <si>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</si>
  <si>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</si>
  <si>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</si>
  <si>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</si>
  <si>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</si>
  <si>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</si>
  <si>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</si>
  <si>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</si>
  <si>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</si>
  <si>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</si>
  <si>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</si>
  <si>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</si>
  <si>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</si>
  <si>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</si>
  <si>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</si>
  <si>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</si>
  <si>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</si>
  <si>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</si>
  <si>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</si>
  <si>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</si>
  <si>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</si>
  <si>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</si>
  <si>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</si>
  <si>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</si>
  <si>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</si>
  <si>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</si>
  <si>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</si>
  <si>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</si>
  <si>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</si>
  <si>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</si>
  <si>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</si>
  <si>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</si>
  <si>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</si>
  <si>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</si>
  <si>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</si>
  <si>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</si>
  <si>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</si>
  <si>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</si>
  <si>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</si>
  <si>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</si>
  <si>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</si>
  <si>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</si>
  <si>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</si>
  <si>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</si>
  <si>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</si>
  <si>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</si>
  <si>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</si>
  <si>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</si>
  <si>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</si>
  <si>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</si>
  <si>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</si>
  <si>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</si>
  <si>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</si>
  <si>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</si>
  <si>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</si>
  <si>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</si>
  <si>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</si>
  <si>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</si>
  <si>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</si>
  <si>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</si>
  <si>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</si>
  <si>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</si>
  <si>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</si>
  <si>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</si>
  <si>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</si>
  <si>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</si>
  <si>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</si>
  <si>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</si>
  <si>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</si>
  <si>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</si>
  <si>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</si>
  <si>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</si>
  <si>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</si>
  <si>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</si>
  <si>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</si>
  <si>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</si>
  <si>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</si>
  <si>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</si>
  <si>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</si>
  <si>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</si>
  <si>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</si>
  <si>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</si>
  <si>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</si>
  <si>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</si>
  <si>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</si>
  <si>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</si>
  <si>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</si>
  <si>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</si>
  <si>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</si>
  <si>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</si>
  <si>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</si>
  <si>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</si>
  <si>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</si>
  <si>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</si>
  <si>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</si>
  <si>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</si>
  <si>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</si>
  <si>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</si>
  <si>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</si>
  <si>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</si>
  <si>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</si>
  <si>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</si>
  <si>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</si>
  <si>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</si>
  <si>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</si>
  <si>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</si>
  <si>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</si>
  <si>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</si>
  <si>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</si>
  <si>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</si>
  <si>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</si>
  <si>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</si>
  <si>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</si>
  <si>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</si>
  <si>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</si>
  <si>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</si>
  <si>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</si>
  <si>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</si>
  <si>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</si>
  <si>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</si>
  <si>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</si>
  <si>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</si>
  <si>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</si>
  <si>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</si>
  <si>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</si>
  <si>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</si>
  <si>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</si>
  <si>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</si>
  <si>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</si>
  <si>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</si>
  <si>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</si>
  <si>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</si>
  <si>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</si>
  <si>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</si>
  <si>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</si>
  <si>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</si>
  <si>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</si>
  <si>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</si>
  <si>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</si>
  <si>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</si>
  <si>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</si>
  <si>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</si>
  <si>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</si>
  <si>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</si>
  <si>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</si>
  <si>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</si>
  <si>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</si>
  <si>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</si>
  <si>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</si>
  <si>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</si>
  <si>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</si>
  <si>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</si>
  <si>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</si>
  <si>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</si>
  <si>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</si>
  <si>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</si>
  <si>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</si>
  <si>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</si>
  <si>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</si>
  <si>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</si>
  <si>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</si>
  <si>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</si>
  <si>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</si>
  <si>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</si>
  <si>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</si>
  <si>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</si>
  <si>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</si>
  <si>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</si>
  <si>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</si>
  <si>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</si>
  <si>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</si>
  <si>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</si>
  <si>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</si>
  <si>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</si>
  <si>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</si>
  <si>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</si>
  <si>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</si>
  <si>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</si>
  <si>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</si>
  <si>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</si>
  <si>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</si>
  <si>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</si>
  <si>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</si>
  <si>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</si>
  <si>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</si>
  <si>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</si>
  <si>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</si>
  <si>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</si>
  <si>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</si>
  <si>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</si>
  <si>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</si>
  <si>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</si>
  <si>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</si>
  <si>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</si>
  <si>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</si>
  <si>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</si>
  <si>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</si>
  <si>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</si>
  <si>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</si>
  <si>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</si>
  <si>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</si>
  <si>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</si>
  <si>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</si>
  <si>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</si>
  <si>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</si>
  <si>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</si>
  <si>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</si>
  <si>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</si>
  <si>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</si>
  <si>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</si>
  <si>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</si>
  <si>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</si>
  <si>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</si>
  <si>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</si>
  <si>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</si>
  <si>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</si>
  <si>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</si>
  <si>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</si>
  <si>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</si>
  <si>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</si>
  <si>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</si>
  <si>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</si>
  <si>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</si>
  <si>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</si>
  <si>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</si>
  <si>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</si>
  <si>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</si>
  <si>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</si>
  <si>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</si>
  <si>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</si>
  <si>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</si>
  <si>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</si>
  <si>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</si>
  <si>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</si>
  <si>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</si>
  <si>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</si>
  <si>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</si>
  <si>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</si>
  <si>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</si>
  <si>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</si>
  <si>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</si>
  <si>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</si>
  <si>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</si>
  <si>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</si>
  <si>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</si>
  <si>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</si>
  <si>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</si>
  <si>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</si>
  <si>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</si>
  <si>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</si>
  <si>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</si>
  <si>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</si>
  <si>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</si>
  <si>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</si>
  <si>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</si>
  <si>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</si>
  <si>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</si>
  <si>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</si>
  <si>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</si>
  <si>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</si>
  <si>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</si>
  <si>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</si>
  <si>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</si>
  <si>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</si>
  <si>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</si>
  <si>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</si>
  <si>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</si>
  <si>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</si>
  <si>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</si>
  <si>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</si>
  <si>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</si>
  <si>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</si>
  <si>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</si>
  <si>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</si>
  <si>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</si>
  <si>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</si>
  <si>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</si>
  <si>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</si>
  <si>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</si>
  <si>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</si>
  <si>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</si>
  <si>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</si>
  <si>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</si>
  <si>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</si>
  <si>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</si>
  <si>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</si>
  <si>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</si>
  <si>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</si>
  <si>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</si>
  <si>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</si>
  <si>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</si>
  <si>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</si>
  <si>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</si>
  <si>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</si>
  <si>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</si>
  <si>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</si>
  <si>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</si>
  <si>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</si>
  <si>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</si>
  <si>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</si>
  <si>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</si>
  <si>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</si>
  <si>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</si>
  <si>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</si>
  <si>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</si>
  <si>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</si>
  <si>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</si>
  <si>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</si>
  <si>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</si>
  <si>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</si>
  <si>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</si>
  <si>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</si>
  <si>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</si>
  <si>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</si>
  <si>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</si>
  <si>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</si>
  <si>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</si>
  <si>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</si>
  <si>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</si>
  <si>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</si>
  <si>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</si>
  <si>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</si>
  <si>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</si>
  <si>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</si>
  <si>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</si>
  <si>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</si>
  <si>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</si>
  <si>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</si>
  <si>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</si>
  <si>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</si>
  <si>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</si>
  <si>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</si>
  <si>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</si>
  <si>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</si>
  <si>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</si>
  <si>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</si>
  <si>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</si>
  <si>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</si>
  <si>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</si>
  <si>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</si>
  <si>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</si>
  <si>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</si>
  <si>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</si>
  <si>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</si>
  <si>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</si>
  <si>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</si>
  <si>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</si>
  <si>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</si>
  <si>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</si>
  <si>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</si>
  <si>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</si>
  <si>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</si>
  <si>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</si>
  <si>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</si>
  <si>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</si>
  <si>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</si>
  <si>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</si>
  <si>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</si>
  <si>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</si>
  <si>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</si>
  <si>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</si>
  <si>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</si>
  <si>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</si>
  <si>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</si>
  <si>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</si>
  <si>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</si>
  <si>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</si>
  <si>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</si>
  <si>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</si>
  <si>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</si>
  <si>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</si>
  <si>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</si>
  <si>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</si>
  <si>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</si>
  <si>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</si>
  <si>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</si>
  <si>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</si>
  <si>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</si>
  <si>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</si>
  <si>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</si>
  <si>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</si>
  <si>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</si>
  <si>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</si>
  <si>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</si>
  <si>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</si>
  <si>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</si>
  <si>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</si>
  <si>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</si>
  <si>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</si>
  <si>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</si>
  <si>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</si>
  <si>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</si>
  <si>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</si>
  <si>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</si>
  <si>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</si>
  <si>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</si>
  <si>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</si>
  <si>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</si>
  <si>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</si>
  <si>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</si>
  <si>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</si>
  <si>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</si>
  <si>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</si>
  <si>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</si>
  <si>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</si>
  <si>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</si>
  <si>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</si>
  <si>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</si>
  <si>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</si>
  <si>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</si>
  <si>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</si>
  <si>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</si>
  <si>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</si>
  <si>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</si>
  <si>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</si>
  <si>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</si>
  <si>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</si>
  <si>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</si>
  <si>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</si>
  <si>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</si>
  <si>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</si>
  <si>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</si>
  <si>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</si>
  <si>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</si>
  <si>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</si>
  <si>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</si>
  <si>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</si>
  <si>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</si>
  <si>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</si>
  <si>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</si>
  <si>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</si>
  <si>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</si>
  <si>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</si>
  <si>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</si>
  <si>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</si>
  <si>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</si>
  <si>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</si>
  <si>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</si>
  <si>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</si>
  <si>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</si>
  <si>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</si>
  <si>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</si>
  <si>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</si>
  <si>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</si>
  <si>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</si>
  <si>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</si>
  <si>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</si>
  <si>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</si>
  <si>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</si>
  <si>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</si>
  <si>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</si>
  <si>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</si>
  <si>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</si>
  <si>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</si>
  <si>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</si>
  <si>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</si>
  <si>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</si>
  <si>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</si>
  <si>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</si>
  <si>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</si>
  <si>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</si>
  <si>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</si>
  <si>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</si>
  <si>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</si>
  <si>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</si>
  <si>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</si>
  <si>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</si>
  <si>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</si>
  <si>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</si>
  <si>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</si>
  <si>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</si>
  <si>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</si>
  <si>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</si>
  <si>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</si>
  <si>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</si>
  <si>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</si>
  <si>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</si>
  <si>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</si>
  <si>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</si>
  <si>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</si>
  <si>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</si>
  <si>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</si>
  <si>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</si>
  <si>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</si>
  <si>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</si>
  <si>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</si>
  <si>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</si>
  <si>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</si>
  <si>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</si>
  <si>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</si>
  <si>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</si>
  <si>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</si>
  <si>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</si>
  <si>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</si>
  <si>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</si>
  <si>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</si>
  <si>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</si>
  <si>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</si>
  <si>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</si>
  <si>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</si>
  <si>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</si>
  <si>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</si>
  <si>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</si>
  <si>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</si>
  <si>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</si>
  <si>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</si>
  <si>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</si>
  <si>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</si>
  <si>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</si>
  <si>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</si>
  <si>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</si>
  <si>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</si>
  <si>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</si>
  <si>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</si>
  <si>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</si>
  <si>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</si>
  <si>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</si>
  <si>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</si>
  <si>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</si>
  <si>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</si>
  <si>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</si>
  <si>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</si>
  <si>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</si>
  <si>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</si>
  <si>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</si>
  <si>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</si>
  <si>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</si>
  <si>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</si>
  <si>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</si>
  <si>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</si>
  <si>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</si>
  <si>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</si>
  <si>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</si>
  <si>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</si>
  <si>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</si>
  <si>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</si>
  <si>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</si>
  <si>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</si>
  <si>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</si>
  <si>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</si>
  <si>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</si>
  <si>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</si>
  <si>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</si>
  <si>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</si>
  <si>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</si>
  <si>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</si>
  <si>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</si>
  <si>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</si>
  <si>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</si>
  <si>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</si>
  <si>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</si>
  <si>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</si>
  <si>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</si>
  <si>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</si>
  <si>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</si>
  <si>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</si>
  <si>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</si>
  <si>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</si>
  <si>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</si>
  <si>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</si>
  <si>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</si>
  <si>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</si>
  <si>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</si>
  <si>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</si>
  <si>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</si>
  <si>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</si>
  <si>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</si>
  <si>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</si>
  <si>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</si>
  <si>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</si>
  <si>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</si>
  <si>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</si>
  <si>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</si>
  <si>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</si>
  <si>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</si>
  <si>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</si>
  <si>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</si>
  <si>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</si>
  <si>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</si>
  <si>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</si>
  <si>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</si>
  <si>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</si>
  <si>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</si>
  <si>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</si>
  <si>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</si>
  <si>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</si>
  <si>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</si>
  <si>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</si>
  <si>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</si>
  <si>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</si>
  <si>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</si>
  <si>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</si>
  <si>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</si>
  <si>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</si>
  <si>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</si>
  <si>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</si>
  <si>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</si>
  <si>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</si>
  <si>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</si>
  <si>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</si>
  <si>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</si>
  <si>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</si>
  <si>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</si>
  <si>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</si>
  <si>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</si>
  <si>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</si>
  <si>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</si>
  <si>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</si>
  <si>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</si>
  <si>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</si>
  <si>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</si>
  <si>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</si>
  <si>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</si>
  <si>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</si>
  <si>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</si>
  <si>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</si>
  <si>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</si>
  <si>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</si>
  <si>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</si>
  <si>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</si>
  <si>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</si>
  <si>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</si>
  <si>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</si>
  <si>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</si>
  <si>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</si>
  <si>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</si>
  <si>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</si>
  <si>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</si>
  <si>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</si>
  <si>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</si>
  <si>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</si>
  <si>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</si>
  <si>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</si>
  <si>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</si>
  <si>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</si>
  <si>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</si>
  <si>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</si>
  <si>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</si>
  <si>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</si>
  <si>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</si>
  <si>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</si>
  <si>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</si>
  <si>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</si>
  <si>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</si>
  <si>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</si>
  <si>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</si>
  <si>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</si>
  <si>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</si>
  <si>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</si>
  <si>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</si>
  <si>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</si>
  <si>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</si>
  <si>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</si>
  <si>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</si>
  <si>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</si>
  <si>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</si>
  <si>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</si>
  <si>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</si>
  <si>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</si>
  <si>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</si>
  <si>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</si>
  <si>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</si>
  <si>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</si>
  <si>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</si>
  <si>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</si>
  <si>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</si>
  <si>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</si>
  <si>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</si>
  <si>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</si>
  <si>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</si>
  <si>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</si>
  <si>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</si>
  <si>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</si>
  <si>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</si>
  <si>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</si>
  <si>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</si>
  <si>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</si>
  <si>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</si>
  <si>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</si>
  <si>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</si>
  <si>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</si>
  <si>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</si>
  <si>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</si>
  <si>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</si>
  <si>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</si>
  <si>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</si>
  <si>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</si>
  <si>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</si>
  <si>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</si>
  <si>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</si>
  <si>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</si>
  <si>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</si>
  <si>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</si>
  <si>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</si>
  <si>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</si>
  <si>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</si>
  <si>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</si>
  <si>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</si>
  <si>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</si>
  <si>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</si>
  <si>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</si>
  <si>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</si>
  <si>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</si>
  <si>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</si>
  <si>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</si>
  <si>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</si>
  <si>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</si>
  <si>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</si>
  <si>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</si>
  <si>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</si>
  <si>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</si>
  <si>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</si>
  <si>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</si>
  <si>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</si>
  <si>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</si>
  <si>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</si>
  <si>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</si>
  <si>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</si>
  <si>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</si>
  <si>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</si>
  <si>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</si>
  <si>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</si>
  <si>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</si>
  <si>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</si>
  <si>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</si>
  <si>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</si>
  <si>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</si>
  <si>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</si>
  <si>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</si>
  <si>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</si>
  <si>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</si>
  <si>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</si>
  <si>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</si>
  <si>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</si>
  <si>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</si>
  <si>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</si>
  <si>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</si>
  <si>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</si>
  <si>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</si>
  <si>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</si>
  <si>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</si>
  <si>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</si>
  <si>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</si>
  <si>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</si>
  <si>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</si>
  <si>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</si>
  <si>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</si>
  <si>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</si>
  <si>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</si>
  <si>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</si>
  <si>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</si>
  <si>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</si>
  <si>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</si>
  <si>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</si>
  <si>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</si>
  <si>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</si>
  <si>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</si>
  <si>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</si>
  <si>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</si>
  <si>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</si>
  <si>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</si>
  <si>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</si>
  <si>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</si>
  <si>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</si>
  <si>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</si>
  <si>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</si>
  <si>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</si>
  <si>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</si>
  <si>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</si>
  <si>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</si>
  <si>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</si>
  <si>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</si>
  <si>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</si>
  <si>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</si>
  <si>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</si>
  <si>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</si>
  <si>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</si>
  <si>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</si>
  <si>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</si>
  <si>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</si>
  <si>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</si>
  <si>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</si>
  <si>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</si>
  <si>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</si>
  <si>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</si>
  <si>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</si>
  <si>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</si>
  <si>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</si>
  <si>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</si>
  <si>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</si>
  <si>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</si>
  <si>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</si>
  <si>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</si>
  <si>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</si>
  <si>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</si>
  <si>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</si>
  <si>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</si>
  <si>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</si>
  <si>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</si>
  <si>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</si>
  <si>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</si>
  <si>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</si>
  <si>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</si>
  <si>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</si>
  <si>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</si>
  <si>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</si>
  <si>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</si>
  <si>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</si>
  <si>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</si>
  <si>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</si>
  <si>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</si>
  <si>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</si>
  <si>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</si>
  <si>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</si>
  <si>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</si>
  <si>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</si>
  <si>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</si>
  <si>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</si>
  <si>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</si>
  <si>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</si>
  <si>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</si>
  <si>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</si>
  <si>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</si>
  <si>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</si>
  <si>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</si>
  <si>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</si>
  <si>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</si>
  <si>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</si>
  <si>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</si>
  <si>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</si>
  <si>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</si>
  <si>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</si>
  <si>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</si>
  <si>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</si>
  <si>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</si>
  <si>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</si>
  <si>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</si>
  <si>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</si>
  <si>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</si>
  <si>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</si>
  <si>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</si>
  <si>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</si>
  <si>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</si>
  <si>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</si>
  <si>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</si>
  <si>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</si>
  <si>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</si>
  <si>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</si>
  <si>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</si>
  <si>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</si>
  <si>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</si>
  <si>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</si>
  <si>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</si>
  <si>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</si>
  <si>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</si>
  <si>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</si>
  <si>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</si>
  <si>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</si>
  <si>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</si>
  <si>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</si>
  <si>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</si>
  <si>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</si>
  <si>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</si>
  <si>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</si>
  <si>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</si>
  <si>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</si>
  <si>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</si>
  <si>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</si>
  <si>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</si>
  <si>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</si>
  <si>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</si>
  <si>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</si>
  <si>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</si>
  <si>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</si>
  <si>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</si>
  <si>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</si>
  <si>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</si>
  <si>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</si>
  <si>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</si>
  <si>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</si>
  <si>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</si>
  <si>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</si>
  <si>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</si>
  <si>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</si>
  <si>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</si>
  <si>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</si>
  <si>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</si>
  <si>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</si>
  <si>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</si>
  <si>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</si>
  <si>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</si>
  <si>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</si>
  <si>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</si>
  <si>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</si>
  <si>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</si>
  <si>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</si>
  <si>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</si>
  <si>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</si>
  <si>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</si>
  <si>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</si>
  <si>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</si>
  <si>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</si>
  <si>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</si>
  <si>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</si>
  <si>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</si>
  <si>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</si>
  <si>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</si>
  <si>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</si>
  <si>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</si>
  <si>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</si>
  <si>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</si>
  <si>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</si>
  <si>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</si>
  <si>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</si>
  <si>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</si>
  <si>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</si>
  <si>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</si>
  <si>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</si>
  <si>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</si>
  <si>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</si>
  <si>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</si>
  <si>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</si>
  <si>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</si>
  <si>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</si>
  <si>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</si>
  <si>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</si>
  <si>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</si>
  <si>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</si>
  <si>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</si>
  <si>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</si>
  <si>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</si>
  <si>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</si>
  <si>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</si>
  <si>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</si>
  <si>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</si>
  <si>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</si>
  <si>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</si>
  <si>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</si>
  <si>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</si>
  <si>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</si>
  <si>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</si>
  <si>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</si>
  <si>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</si>
  <si>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</si>
  <si>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</si>
  <si>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</si>
  <si>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</si>
  <si>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</si>
  <si>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</si>
  <si>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</si>
  <si>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</si>
  <si>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</si>
  <si>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</si>
  <si>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</si>
  <si>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</si>
  <si>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</si>
  <si>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</si>
  <si>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</si>
  <si>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</si>
  <si>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</si>
  <si>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</si>
  <si>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</si>
  <si>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</si>
  <si>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</si>
  <si>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</si>
  <si>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</si>
  <si>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</si>
  <si>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</si>
  <si>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</si>
  <si>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</si>
  <si>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</si>
  <si>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</si>
  <si>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</si>
  <si>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</si>
  <si>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</si>
  <si>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</si>
  <si>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</si>
  <si>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</si>
  <si>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</si>
  <si>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</si>
  <si>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</si>
  <si>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</si>
  <si>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</si>
  <si>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</si>
  <si>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</si>
  <si>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</si>
  <si>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</si>
  <si>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</si>
  <si>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</si>
  <si>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</si>
  <si>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</si>
  <si>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</si>
  <si>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</si>
  <si>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</si>
  <si>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</si>
  <si>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</si>
  <si>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</si>
  <si>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</si>
  <si>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</si>
  <si>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</si>
  <si>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</si>
  <si>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</si>
  <si>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</si>
  <si>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</si>
  <si>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</si>
  <si>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</si>
  <si>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</si>
  <si>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</si>
  <si>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</si>
  <si>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</si>
  <si>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</si>
  <si>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</si>
  <si>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</si>
  <si>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</si>
  <si>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</si>
  <si>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</si>
  <si>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</si>
  <si>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</si>
  <si>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</si>
  <si>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</si>
  <si>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</si>
  <si>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</si>
  <si>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</si>
  <si>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</si>
  <si>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</si>
  <si>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</si>
  <si>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</si>
  <si>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</si>
  <si>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</si>
  <si>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</si>
  <si>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</si>
  <si>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</si>
  <si>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</si>
  <si>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</si>
  <si>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</si>
  <si>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</si>
  <si>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</si>
  <si>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</si>
  <si>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</si>
  <si>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</si>
  <si>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</si>
  <si>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</si>
  <si>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</si>
  <si>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</si>
  <si>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</si>
  <si>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</si>
  <si>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</si>
  <si>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</si>
  <si>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</si>
  <si>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</si>
  <si>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</si>
  <si>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</si>
  <si>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</si>
  <si>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</si>
  <si>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</si>
  <si>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</si>
  <si>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</si>
  <si>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</si>
  <si>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</si>
  <si>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</si>
  <si>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</si>
  <si>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</si>
  <si>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</si>
  <si>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</si>
  <si>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</si>
  <si>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</si>
  <si>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</si>
  <si>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</si>
  <si>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</si>
  <si>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</si>
  <si>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</si>
  <si>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</si>
  <si>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</si>
  <si>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</si>
  <si>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</si>
  <si>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</si>
  <si>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</si>
  <si>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</si>
  <si>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</si>
  <si>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</si>
  <si>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</si>
  <si>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</si>
  <si>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</si>
  <si>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</si>
  <si>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</si>
  <si>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</si>
  <si>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</si>
  <si>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</si>
  <si>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</si>
  <si>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</si>
  <si>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</si>
  <si>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</si>
  <si>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</si>
  <si>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</si>
  <si>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</si>
  <si>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</si>
  <si>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</si>
  <si>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</si>
  <si>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</si>
  <si>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</si>
  <si>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</si>
  <si>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</si>
  <si>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</si>
  <si>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</si>
  <si>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</si>
  <si>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</si>
  <si>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</si>
  <si>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</si>
  <si>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</si>
  <si>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</si>
  <si>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</si>
  <si>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</si>
  <si>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</si>
  <si>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</si>
  <si>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</si>
  <si>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</si>
  <si>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</si>
  <si>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</si>
  <si>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</si>
  <si>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</si>
  <si>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</si>
  <si>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</si>
  <si>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</si>
  <si>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</si>
  <si>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</si>
  <si>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</si>
  <si>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</si>
  <si>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</si>
  <si>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</si>
  <si>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</si>
  <si>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</si>
  <si>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</si>
  <si>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</si>
  <si>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</si>
  <si>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</si>
  <si>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</si>
  <si>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</si>
  <si>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</si>
  <si>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</si>
  <si>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</si>
  <si>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</si>
  <si>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</si>
  <si>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</si>
  <si>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</si>
  <si>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</si>
  <si>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</si>
  <si>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</si>
  <si>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</si>
  <si>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</si>
  <si>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</si>
  <si>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</si>
  <si>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</si>
  <si>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</si>
  <si>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</si>
  <si>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</si>
  <si>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</si>
  <si>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</si>
  <si>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</si>
  <si>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</si>
  <si>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</si>
  <si>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</si>
  <si>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</si>
  <si>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</si>
  <si>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</si>
  <si>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</si>
  <si>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</si>
  <si>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</si>
  <si>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</si>
  <si>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</si>
  <si>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</si>
  <si>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</si>
  <si>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</si>
  <si>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</si>
  <si>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</si>
  <si>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</si>
  <si>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</si>
  <si>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</si>
  <si>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</si>
  <si>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</si>
  <si>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</si>
  <si>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</si>
  <si>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</si>
  <si>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</si>
  <si>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</si>
  <si>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</si>
  <si>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</si>
  <si>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</si>
  <si>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</si>
  <si>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</si>
  <si>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</si>
  <si>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</si>
  <si>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</si>
  <si>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</si>
  <si>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</si>
  <si>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</si>
  <si>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</si>
  <si>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</si>
  <si>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</si>
  <si>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</si>
  <si>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</si>
  <si>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</si>
  <si>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</si>
  <si>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</si>
  <si>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</si>
  <si>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</si>
  <si>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</si>
  <si>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</si>
  <si>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</si>
  <si>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</si>
  <si>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</si>
  <si>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</si>
  <si>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</si>
  <si>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</si>
  <si>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</si>
  <si>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</si>
  <si>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</si>
  <si>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</si>
  <si>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</si>
  <si>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</si>
  <si>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</si>
  <si>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</si>
  <si>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</si>
  <si>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</si>
  <si>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</si>
  <si>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</si>
  <si>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</si>
  <si>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</si>
  <si>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</si>
  <si>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</si>
  <si>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</si>
  <si>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</si>
  <si>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</si>
  <si>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</si>
  <si>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</si>
  <si>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</si>
  <si>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</si>
  <si>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</si>
  <si>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</si>
  <si>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</si>
  <si>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</si>
  <si>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</si>
  <si>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</si>
  <si>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</si>
  <si>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</si>
  <si>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</si>
  <si>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</si>
  <si>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</si>
  <si>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</si>
  <si>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</si>
  <si>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</si>
  <si>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</si>
  <si>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</si>
  <si>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</si>
  <si>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</si>
  <si>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</si>
  <si>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</si>
  <si>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</si>
  <si>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</si>
  <si>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</si>
  <si>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</si>
  <si>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</si>
  <si>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</si>
  <si>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</si>
  <si>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</si>
  <si>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</si>
  <si>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</si>
  <si>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</si>
  <si>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</si>
  <si>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</si>
  <si>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</si>
  <si>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</si>
  <si>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</si>
  <si>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</si>
  <si>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</si>
  <si>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</si>
  <si>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</si>
  <si>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</si>
  <si>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</si>
  <si>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</si>
  <si>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</si>
  <si>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</si>
  <si>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</si>
  <si>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</si>
  <si>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</si>
  <si>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</si>
  <si>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</si>
  <si>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</si>
  <si>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</si>
  <si>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</si>
  <si>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</si>
  <si>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</si>
  <si>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</si>
  <si>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</si>
  <si>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</si>
  <si>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</si>
  <si>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</si>
  <si>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</si>
  <si>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</si>
  <si>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</si>
  <si>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</si>
  <si>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</si>
  <si>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</si>
  <si>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</si>
  <si>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</si>
  <si>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</si>
  <si>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</si>
  <si>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</si>
  <si>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</si>
  <si>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</si>
  <si>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</si>
  <si>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</si>
  <si>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</si>
  <si>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</si>
  <si>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</si>
  <si>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</si>
  <si>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</si>
  <si>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</si>
  <si>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</si>
  <si>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</si>
  <si>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</si>
  <si>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</si>
  <si>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</si>
  <si>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</si>
  <si>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</si>
  <si>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</si>
  <si>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</si>
  <si>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</si>
  <si>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</si>
  <si>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</si>
  <si>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</si>
  <si>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</si>
  <si>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</si>
  <si>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</si>
  <si>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</si>
  <si>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</si>
  <si>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</si>
  <si>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</si>
  <si>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</si>
  <si>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</si>
  <si>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</si>
  <si>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</si>
  <si>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</si>
  <si>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</si>
  <si>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</si>
  <si>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</si>
  <si>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</si>
  <si>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</si>
  <si>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</si>
  <si>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</si>
  <si>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</si>
  <si>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</si>
  <si>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</si>
  <si>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</si>
  <si>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</si>
  <si>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</si>
  <si>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</si>
  <si>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</si>
  <si>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</si>
  <si>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</si>
  <si>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</si>
  <si>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</si>
  <si>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</si>
  <si>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</si>
  <si>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</si>
  <si>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</si>
  <si>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</si>
  <si>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</si>
  <si>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</si>
  <si>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</si>
  <si>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</si>
  <si>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</si>
  <si>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</si>
  <si>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</si>
  <si>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</si>
  <si>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</si>
  <si>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</si>
  <si>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</si>
  <si>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</si>
  <si>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</si>
  <si>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</si>
  <si>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</si>
  <si>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</si>
  <si>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</si>
  <si>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</si>
  <si>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</si>
  <si>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</si>
  <si>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</si>
  <si>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</si>
  <si>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</si>
  <si>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</si>
  <si>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</si>
  <si>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</si>
  <si>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</si>
  <si>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</si>
  <si>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</si>
  <si>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</si>
  <si>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</si>
  <si>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</si>
  <si>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</si>
  <si>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</si>
  <si>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</si>
  <si>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</si>
  <si>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</si>
  <si>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</si>
  <si>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</si>
  <si>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</si>
  <si>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</si>
  <si>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</si>
  <si>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</si>
  <si>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</si>
  <si>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</si>
  <si>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</si>
  <si>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</si>
  <si>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</si>
  <si>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</si>
  <si>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</si>
  <si>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</si>
  <si>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</si>
  <si>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</si>
  <si>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</si>
  <si>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</si>
  <si>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</si>
  <si>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</si>
  <si>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</si>
  <si>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</si>
  <si>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</si>
  <si>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</si>
  <si>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</si>
  <si>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</si>
  <si>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</si>
  <si>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</si>
  <si>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</si>
  <si>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</si>
  <si>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</si>
  <si>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</si>
  <si>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</si>
  <si>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</si>
  <si>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</si>
  <si>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</si>
  <si>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</si>
  <si>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</si>
  <si>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</si>
  <si>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</si>
  <si>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</si>
  <si>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</si>
  <si>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</si>
  <si>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</si>
  <si>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</si>
  <si>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</si>
  <si>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</si>
  <si>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</si>
  <si>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</si>
  <si>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</si>
  <si>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</si>
  <si>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</si>
  <si>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</si>
  <si>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</si>
  <si>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</si>
  <si>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</si>
  <si>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</si>
  <si>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</si>
  <si>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</si>
  <si>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ＭＳ Ｐゴシック"/>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</si>
  <si>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</si>
  <si>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</si>
  <si>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</si>
  <si>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</si>
  <si>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</si>
  <si>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</si>
  <si>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</si>
  <si>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</si>
  <si>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</si>
  <si>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</si>
  <si>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</si>
  <si>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</si>
  <si>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</si>
  <si>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</si>
  <si>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</si>
  <si>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</si>
  <si>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</si>
  <si>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</si>
  <si>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</si>
  <si>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</si>
  <si>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</si>
  <si>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</si>
  <si>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</si>
  <si>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</si>
  <si>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</si>
  <si>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</si>
  <si>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</si>
  <si>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</si>
  <si>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</si>
  <si>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</si>
  <si>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</si>
  <si>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</si>
  <si>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</si>
  <si>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</si>
  <si>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</si>
  <si>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</si>
  <si>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</si>
  <si>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</si>
  <si>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</si>
  <si>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</si>
  <si>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</si>
  <si>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</si>
  <si>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</si>
  <si>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</si>
  <si>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</si>
  <si>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</si>
  <si>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</si>
  <si>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</si>
  <si>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</si>
  <si>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</si>
  <si>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</si>
  <si>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</si>
  <si>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</si>
  <si>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</si>
  <si>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</si>
  <si>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</si>
  <si>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</si>
  <si>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</si>
  <si>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</si>
  <si>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</si>
  <si>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</si>
  <si>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</si>
  <si>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</si>
  <si>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</si>
  <si>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</si>
  <si>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</si>
  <si>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</si>
  <si>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</si>
  <si>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</si>
  <si>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</si>
  <si>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</si>
  <si>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</si>
  <si>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</si>
  <si>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</si>
  <si>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</si>
  <si>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</si>
  <si>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</si>
  <si>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</si>
  <si>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</si>
  <si>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</si>
  <si>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</si>
  <si>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</si>
  <si>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</si>
  <si>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</si>
  <si>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</si>
  <si>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</si>
  <si>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</si>
  <si>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</si>
  <si>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</si>
  <si>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</si>
  <si>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</si>
  <si>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</si>
  <si>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</si>
  <si>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</si>
  <si>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</si>
  <si>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</si>
  <si>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</si>
  <si>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</si>
  <si>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</si>
  <si>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</si>
  <si>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</si>
  <si>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</si>
  <si>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</si>
  <si>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</si>
  <si>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</si>
  <si>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</si>
  <si>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</si>
  <si>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</si>
  <si>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</si>
  <si>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</si>
  <si>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</si>
  <si>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</si>
  <si>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</si>
  <si>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</si>
  <si>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</si>
  <si>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</si>
  <si>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</si>
  <si>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</si>
  <si>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</si>
  <si>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</si>
  <si>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</si>
  <si>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</si>
  <si>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</si>
  <si>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</si>
  <si>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</si>
  <si>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</si>
  <si>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</si>
  <si>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</si>
  <si>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</si>
  <si>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</si>
  <si>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</si>
  <si>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</si>
  <si>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</si>
  <si>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</si>
  <si>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</si>
  <si>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</si>
  <si>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</si>
  <si>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</si>
  <si>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</si>
  <si>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</si>
  <si>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</si>
  <si>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</si>
  <si>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</si>
  <si>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</si>
  <si>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</si>
  <si>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</si>
  <si>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</si>
  <si>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</si>
  <si>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</si>
  <si>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</si>
  <si>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</si>
  <si>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</si>
  <si>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</si>
  <si>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</si>
  <si>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</si>
  <si>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</si>
  <si>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</si>
  <si>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</si>
  <si>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</si>
  <si>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</si>
  <si>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</si>
  <si>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</si>
  <si>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</si>
  <si>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</si>
  <si>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</si>
  <si>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</si>
  <si>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</si>
  <si>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</si>
  <si>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</si>
  <si>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</si>
  <si>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</si>
  <si>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</si>
  <si>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</si>
  <si>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</si>
  <si>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</si>
  <si>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</si>
  <si>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</si>
  <si>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</si>
  <si>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</si>
  <si>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</si>
  <si>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</si>
  <si>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</si>
  <si>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</si>
  <si>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</si>
  <si>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</si>
  <si>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</si>
  <si>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</si>
  <si>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</si>
  <si>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</si>
  <si>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</si>
  <si>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</si>
  <si>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</si>
  <si>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</si>
  <si>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</si>
  <si>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</si>
  <si>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</si>
  <si>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</si>
  <si>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</si>
  <si>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</si>
  <si>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</si>
  <si>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</si>
  <si>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</si>
  <si>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</si>
  <si>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</si>
  <si>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</si>
  <si>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</si>
  <si>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</si>
  <si>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</si>
  <si>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</si>
  <si>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</si>
  <si>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</si>
  <si>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</si>
  <si>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</si>
  <si>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</si>
  <si>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</si>
  <si>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</si>
  <si>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</si>
  <si>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</si>
  <si>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</si>
  <si>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</si>
  <si>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</si>
  <si>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</si>
  <si>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</si>
  <si>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</si>
  <si>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</si>
  <si>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</si>
  <si>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</si>
  <si>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</si>
  <si>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</si>
  <si>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</si>
  <si>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</si>
  <si>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</si>
  <si>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</si>
  <si>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</si>
  <si>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</si>
  <si>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</si>
  <si>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</si>
  <si>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</si>
  <si>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</si>
  <si>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</si>
  <si>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</si>
  <si>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</si>
  <si>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</si>
  <si>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</si>
  <si>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</si>
  <si>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</si>
  <si>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</si>
  <si>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</si>
  <si>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</si>
  <si>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</si>
  <si>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</si>
  <si>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</si>
  <si>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</si>
  <si>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</si>
  <si>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</si>
  <si>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</si>
  <si>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</si>
  <si>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</si>
  <si>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</si>
  <si>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</si>
  <si>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</si>
  <si>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</si>
  <si>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</si>
  <si>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</si>
  <si>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</si>
  <si>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</si>
  <si>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</si>
  <si>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</si>
  <si>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</si>
  <si>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</si>
  <si>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</si>
  <si>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</si>
  <si>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</si>
  <si>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</si>
  <si>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</si>
  <si>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</si>
  <si>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</si>
  <si>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</si>
  <si>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</si>
  <si>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</si>
  <si>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</si>
  <si>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</si>
  <si>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</si>
  <si>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</si>
  <si>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</si>
  <si>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</si>
  <si>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</si>
  <si>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</si>
  <si>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</si>
  <si>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</si>
  <si>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</si>
  <si>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</si>
  <si>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</si>
  <si>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</si>
  <si>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</si>
  <si>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</si>
  <si>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</si>
  <si>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</si>
  <si>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</si>
  <si>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</si>
  <si>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</si>
  <si>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</si>
  <si>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</si>
  <si>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</si>
  <si>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</si>
  <si>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</si>
  <si>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</si>
  <si>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</si>
  <si>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</si>
  <si>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</si>
  <si>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</si>
  <si>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</si>
  <si>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</si>
  <si>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</si>
  <si>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</si>
  <si>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</si>
  <si>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</si>
  <si>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</si>
  <si>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</si>
  <si>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</si>
  <si>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</si>
  <si>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</si>
  <si>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</si>
  <si>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</si>
  <si>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</si>
  <si>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</si>
  <si>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</si>
  <si>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</si>
  <si>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</si>
  <si>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</si>
  <si>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</si>
  <si>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</si>
  <si>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</si>
  <si>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</si>
  <si>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</si>
  <si>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</si>
  <si>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</si>
  <si>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</si>
  <si>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</si>
  <si>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</si>
  <si>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</si>
  <si>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</si>
  <si>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</si>
  <si>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</si>
  <si>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</si>
  <si>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</si>
  <si>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</si>
  <si>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</si>
  <si>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</si>
  <si>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</si>
  <si>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</si>
  <si>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</si>
  <si>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</si>
  <si>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</si>
  <si>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</si>
  <si>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</si>
  <si>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</si>
  <si>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</si>
  <si>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</si>
  <si>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</si>
  <si>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</si>
  <si>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</si>
  <si>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</si>
  <si>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</si>
  <si>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</si>
  <si>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</si>
  <si>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</si>
  <si>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</si>
  <si>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</si>
  <si>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</si>
  <si>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</si>
  <si>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</si>
  <si>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</si>
  <si>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</si>
  <si>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</si>
  <si>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</si>
  <si>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</si>
  <si>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</si>
  <si>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</si>
  <si>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</si>
  <si>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</si>
  <si>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</si>
  <si>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</si>
  <si>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</si>
  <si>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</si>
  <si>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</si>
  <si>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</si>
  <si>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</si>
  <si>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</si>
  <si>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</si>
  <si>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</si>
  <si>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</si>
  <si>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</si>
  <si>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</si>
  <si>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</si>
  <si>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</si>
  <si>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</si>
  <si>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</si>
  <si>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</si>
  <si>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</si>
  <si>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</si>
  <si>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</si>
  <si>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</si>
  <si>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</si>
  <si>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</si>
  <si>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</si>
  <si>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</si>
  <si>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</si>
  <si>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</si>
  <si>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</si>
  <si>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</si>
  <si>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</si>
  <si>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</si>
  <si>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</si>
  <si>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</si>
  <si>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</si>
  <si>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</si>
  <si>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</si>
  <si>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</si>
  <si>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</si>
  <si>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</si>
  <si>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</si>
  <si>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</si>
  <si>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</si>
  <si>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</si>
  <si>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</si>
  <si>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</si>
  <si>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</si>
  <si>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</si>
  <si>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</si>
  <si>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</si>
  <si>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</si>
  <si>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</si>
  <si>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</si>
  <si>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</si>
  <si>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</si>
  <si>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</si>
  <si>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</si>
  <si>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</si>
  <si>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</si>
  <si>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</si>
  <si>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</si>
  <si>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</si>
  <si>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</si>
  <si>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</si>
  <si>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</si>
  <si>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</si>
  <si>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</si>
  <si>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</si>
  <si>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</si>
  <si>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</si>
  <si>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</si>
  <si>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</si>
  <si>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</si>
  <si>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</si>
  <si>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</si>
  <si>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</si>
  <si>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</si>
  <si>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</si>
  <si>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</si>
  <si>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</si>
  <si>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</si>
  <si>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</si>
  <si>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</si>
  <si>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</si>
  <si>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</si>
  <si>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</si>
  <si>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</si>
  <si>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</si>
  <si>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</si>
  <si>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</si>
  <si>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</si>
  <si>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</si>
  <si>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</si>
  <si>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</si>
  <si>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</si>
  <si>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</si>
  <si>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</si>
  <si>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</si>
  <si>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</si>
  <si>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</si>
  <si>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</si>
  <si>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</si>
  <si>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</si>
  <si>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</si>
  <si>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</si>
  <si>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</si>
  <si>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</si>
  <si>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</si>
  <si>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</si>
  <si>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</si>
  <si>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</si>
  <si>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</si>
  <si>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</si>
  <si>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</si>
  <si>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</si>
  <si>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</si>
  <si>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</si>
  <si>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</si>
  <si>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</si>
  <si>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</si>
  <si>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</si>
  <si>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</si>
  <si>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</si>
  <si>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</si>
  <si>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</si>
  <si>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</si>
  <si>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</si>
  <si>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</si>
  <si>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</si>
  <si>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</si>
  <si>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</si>
  <si>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</si>
  <si>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</si>
  <si>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</si>
  <si>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</si>
  <si>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</si>
  <si>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</si>
  <si>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</si>
  <si>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</si>
  <si>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</si>
  <si>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</si>
  <si>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</si>
  <si>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</si>
  <si>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</si>
  <si>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</si>
  <si>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</si>
  <si>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</si>
  <si>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</si>
  <si>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</si>
  <si>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</si>
  <si>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</si>
  <si>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</si>
  <si>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</si>
  <si>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</si>
  <si>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</si>
  <si>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</si>
  <si>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</si>
  <si>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</si>
  <si>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</si>
  <si>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</si>
  <si>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</si>
  <si>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</si>
  <si>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</si>
  <si>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</si>
  <si>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</si>
  <si>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</si>
  <si>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</si>
  <si>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</si>
  <si>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</si>
  <si>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</si>
  <si>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</si>
  <si>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</si>
  <si>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</si>
  <si>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</si>
  <si>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</si>
  <si>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</si>
  <si>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</si>
  <si>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</si>
  <si>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</si>
  <si>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</si>
  <si>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</si>
  <si>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</si>
  <si>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</si>
  <si>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</si>
  <si>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</si>
  <si>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</si>
  <si>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</si>
  <si>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</si>
  <si>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</si>
  <si>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</si>
  <si>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</si>
  <si>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</si>
  <si>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</si>
  <si>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</si>
  <si>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</si>
  <si>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</si>
  <si>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</si>
  <si>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</si>
  <si>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</si>
  <si>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</si>
  <si>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</si>
  <si>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</si>
  <si>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</si>
  <si>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</si>
  <si>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</si>
  <si>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</si>
  <si>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</si>
  <si>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</si>
  <si>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</si>
  <si>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</si>
  <si>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</si>
  <si>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</si>
  <si>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</si>
  <si>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</si>
  <si>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</si>
  <si>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</si>
  <si>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</si>
  <si>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</si>
  <si>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</si>
  <si>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</si>
  <si>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</si>
  <si>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</si>
  <si>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</si>
  <si>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</si>
  <si>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</si>
  <si>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</si>
  <si>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</si>
  <si>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</si>
  <si>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</si>
  <si>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</si>
  <si>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</si>
  <si>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</si>
  <si>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</si>
  <si>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</si>
  <si>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</si>
  <si>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</si>
  <si>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</si>
  <si>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</si>
  <si>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</si>
  <si>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</si>
  <si>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</si>
  <si>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</si>
  <si>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</si>
  <si>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</si>
  <si>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</si>
  <si>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</si>
  <si>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</si>
  <si>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</si>
  <si>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</si>
  <si>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</si>
  <si>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</si>
  <si>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</si>
  <si>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</si>
  <si>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</si>
  <si>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</si>
  <si>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</si>
  <si>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</si>
  <si>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</si>
  <si>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</si>
  <si>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</si>
  <si>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</si>
  <si>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</si>
  <si>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</si>
  <si>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</si>
  <si>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</si>
  <si>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</si>
  <si>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</si>
  <si>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</si>
  <si>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</si>
  <si>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</si>
  <si>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</si>
  <si>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</si>
  <si>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</si>
  <si>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</si>
  <si>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</si>
  <si>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</si>
  <si>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</si>
  <si>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</si>
  <si>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</si>
  <si>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</si>
  <si>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</si>
  <si>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</si>
  <si>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</si>
  <si>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</si>
  <si>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</si>
  <si>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</si>
  <si>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</si>
  <si>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</si>
  <si>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</si>
  <si>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</si>
  <si>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</si>
  <si>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</si>
  <si>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</si>
  <si>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</si>
  <si>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</si>
  <si>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</si>
  <si>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</si>
  <si>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</si>
  <si>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</si>
  <si>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</si>
  <si>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</si>
  <si>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</si>
  <si>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</si>
  <si>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</si>
  <si>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</si>
  <si>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</si>
  <si>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</si>
  <si>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</si>
  <si>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</si>
  <si>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</si>
  <si>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</si>
  <si>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</si>
  <si>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</si>
  <si>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</si>
  <si>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</si>
  <si>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</si>
  <si>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</si>
  <si>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</si>
  <si>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</si>
  <si>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</si>
  <si>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</si>
  <si>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</si>
  <si>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</si>
  <si>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</si>
  <si>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</si>
  <si>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</si>
  <si>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</si>
  <si>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</si>
  <si>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</si>
  <si>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</si>
  <si>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</si>
  <si>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</si>
  <si>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</si>
  <si>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</si>
  <si>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</si>
  <si>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</si>
  <si>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</si>
  <si>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</si>
  <si>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</si>
  <si>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</si>
  <si>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</si>
  <si>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</si>
  <si>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</si>
  <si>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</si>
  <si>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</si>
  <si>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</si>
  <si>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</si>
  <si>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</si>
  <si>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</si>
  <si>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</si>
  <si>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</si>
  <si>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</si>
  <si>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</si>
  <si>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</si>
  <si>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</si>
  <si>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</si>
  <si>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</si>
  <si>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</si>
  <si>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</si>
  <si>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</si>
  <si>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</si>
  <si>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</si>
  <si>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</si>
  <si>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</si>
  <si>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</si>
  <si>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</si>
  <si>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</si>
  <si>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</si>
  <si>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</si>
  <si>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</si>
  <si>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</si>
  <si>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</si>
  <si>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</si>
  <si>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</si>
  <si>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</si>
  <si>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</si>
  <si>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</si>
  <si>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</si>
  <si>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</si>
  <si>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</si>
  <si>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</si>
  <si>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</si>
  <si>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</si>
  <si>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</si>
  <si>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</si>
  <si>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</si>
  <si>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</si>
  <si>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</si>
  <si>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</si>
  <si>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</si>
  <si>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</si>
  <si>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</si>
  <si>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</si>
  <si>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</si>
  <si>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</si>
  <si>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</si>
  <si>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</si>
  <si>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</si>
  <si>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</si>
  <si>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</si>
  <si>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</si>
  <si>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</si>
  <si>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</si>
  <si>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</si>
  <si>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</si>
  <si>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</si>
  <si>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</si>
  <si>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</si>
  <si>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</si>
  <si>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</si>
  <si>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</si>
  <si>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</si>
  <si>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</si>
  <si>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</si>
  <si>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</si>
  <si>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</si>
  <si>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</si>
  <si>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</si>
  <si>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</si>
  <si>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</si>
  <si>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</si>
  <si>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</si>
  <si>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</si>
  <si>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</si>
  <si>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</si>
  <si>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</si>
  <si>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</si>
  <si>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</si>
  <si>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</si>
  <si>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</si>
  <si>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</si>
  <si>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</si>
  <si>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</si>
  <si>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</si>
  <si>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</si>
  <si>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</si>
  <si>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</si>
  <si>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</si>
  <si>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</si>
  <si>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</si>
  <si>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</si>
  <si>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</si>
  <si>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</si>
  <si>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</si>
  <si>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</si>
  <si>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</si>
  <si>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</si>
  <si>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</si>
  <si>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</si>
  <si>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</si>
  <si>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</si>
  <si>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</si>
  <si>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</si>
  <si>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</si>
  <si>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</si>
  <si>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</si>
  <si>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</si>
  <si>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</si>
  <si>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</si>
  <si>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</si>
  <si>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</si>
  <si>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</si>
  <si>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</si>
  <si>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</si>
  <si>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</si>
  <si>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</si>
  <si>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</si>
  <si>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</si>
  <si>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</si>
  <si>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</si>
  <si>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</si>
  <si>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</si>
  <si>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</si>
  <si>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</si>
  <si>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</si>
  <si>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</si>
  <si>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</si>
  <si>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</si>
  <si>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</si>
  <si>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</si>
  <si>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</si>
  <si>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</si>
  <si>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</si>
  <si>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</si>
  <si>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</si>
  <si>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</si>
  <si>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</si>
  <si>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</si>
  <si>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</si>
  <si>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</si>
  <si>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</si>
  <si>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</si>
  <si>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</si>
  <si>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</si>
  <si>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</si>
  <si>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</si>
  <si>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</si>
  <si>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</si>
  <si>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</si>
  <si>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</si>
  <si>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</si>
  <si>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</si>
  <si>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</si>
  <si>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</si>
  <si>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</si>
  <si>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</si>
  <si>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</si>
  <si>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</si>
  <si>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</si>
  <si>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</si>
  <si>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</si>
  <si>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</si>
  <si>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</si>
  <si>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</si>
  <si>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</si>
  <si>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</si>
  <si>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</si>
  <si>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</si>
  <si>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</si>
  <si>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</si>
  <si>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</si>
  <si>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</si>
  <si>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</si>
  <si>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</si>
  <si>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</si>
  <si>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</si>
  <si>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</si>
  <si>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</si>
  <si>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</si>
  <si>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</si>
  <si>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</si>
  <si>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</si>
  <si>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</si>
  <si>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</si>
  <si>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</si>
  <si>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</si>
  <si>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</si>
  <si>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</si>
  <si>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</si>
  <si>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</si>
  <si>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</si>
  <si>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</si>
  <si>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</si>
  <si>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</si>
  <si>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</si>
  <si>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</si>
  <si>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</si>
  <si>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</si>
  <si>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</si>
  <si>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</si>
  <si>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</si>
  <si>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</si>
  <si>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</si>
  <si>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</si>
  <si>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</si>
  <si>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</si>
  <si>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</si>
  <si>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</si>
  <si>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</si>
  <si>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</si>
  <si>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</si>
  <si>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</si>
  <si>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</si>
  <si>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</si>
  <si>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</si>
  <si>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</si>
  <si>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</si>
  <si>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</si>
  <si>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</si>
  <si>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</si>
  <si>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</si>
  <si>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</si>
  <si>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</si>
  <si>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</si>
  <si>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</si>
  <si>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</si>
  <si>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</si>
  <si>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</si>
  <si>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</si>
  <si>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</si>
  <si>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</si>
  <si>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</si>
  <si>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</si>
  <si>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</si>
  <si>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</si>
  <si>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</si>
  <si>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</si>
  <si>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</si>
  <si>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</si>
  <si>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</si>
  <si>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</si>
  <si>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</si>
  <si>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</si>
  <si>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</si>
  <si>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</si>
  <si>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</si>
  <si>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</si>
  <si>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</si>
  <si>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</si>
  <si>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</si>
  <si>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</si>
  <si>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</si>
  <si>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</si>
  <si>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</si>
  <si>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</si>
  <si>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</si>
  <si>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</si>
  <si>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</si>
  <si>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</si>
  <si>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</si>
  <si>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</si>
  <si>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</si>
  <si>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</si>
  <si>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</si>
  <si>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</si>
  <si>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</si>
  <si>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</si>
  <si>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</si>
  <si>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</si>
  <si>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</si>
  <si>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</si>
  <si>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</si>
  <si>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</si>
  <si>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</si>
  <si>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</si>
  <si>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</si>
  <si>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</si>
  <si>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</si>
  <si>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</si>
  <si>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</si>
  <si>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</si>
  <si>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</si>
  <si>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</si>
  <si>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</si>
  <si>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</si>
  <si>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</si>
  <si>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</si>
  <si>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</si>
  <si>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</si>
  <si>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</si>
  <si>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</si>
  <si>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</si>
  <si>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</si>
  <si>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</si>
  <si>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</si>
  <si>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</si>
  <si>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</si>
  <si>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</si>
  <si>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</si>
  <si>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</si>
  <si>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</si>
  <si>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</si>
  <si>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</si>
  <si>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</si>
  <si>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</si>
  <si>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</si>
  <si>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</si>
  <si>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</si>
  <si>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</si>
  <si>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</si>
  <si>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</si>
  <si>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</si>
  <si>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</si>
  <si>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</si>
  <si>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</si>
  <si>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</si>
  <si>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</si>
  <si>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</si>
  <si>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</si>
  <si>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</si>
  <si>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</si>
  <si>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</si>
  <si>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</si>
  <si>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</si>
  <si>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</si>
  <si>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</si>
  <si>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</si>
  <si>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</si>
  <si>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</si>
  <si>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</si>
  <si>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</si>
  <si>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</si>
  <si>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</si>
  <si>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</si>
  <si>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</si>
  <si>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</si>
  <si>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</si>
  <si>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</si>
  <si>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</si>
  <si>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</si>
  <si>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</si>
  <si>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</si>
  <si>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</si>
  <si>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</si>
  <si>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</si>
  <si>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</si>
  <si>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</si>
  <si>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</si>
  <si>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</si>
  <si>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</si>
  <si>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</si>
  <si>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</si>
  <si>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</si>
  <si>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</si>
  <si>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</si>
  <si>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</si>
  <si>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</si>
  <si>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</si>
  <si>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</si>
  <si>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</si>
  <si>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</si>
  <si>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</si>
  <si>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</si>
  <si>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</si>
  <si>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</si>
  <si>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</si>
  <si>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</si>
  <si>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</si>
  <si>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</si>
  <si>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</si>
  <si>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</si>
  <si>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</si>
  <si>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</si>
  <si>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</si>
  <si>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</si>
  <si>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</si>
  <si>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</si>
  <si>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</si>
  <si>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</si>
  <si>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</si>
  <si>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</si>
  <si>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</si>
  <si>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</si>
  <si>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</si>
  <si>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</si>
  <si>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</si>
  <si>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</si>
  <si>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</si>
  <si>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</si>
  <si>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</si>
  <si>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</si>
  <si>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</si>
  <si>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</si>
  <si>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</si>
  <si>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</si>
  <si>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</si>
  <si>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</si>
  <si>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</si>
  <si>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</si>
  <si>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</si>
  <si>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</si>
  <si>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</si>
  <si>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</si>
  <si>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</si>
  <si>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</si>
  <si>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</si>
  <si>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</si>
  <si>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</si>
  <si>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</si>
  <si>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</si>
  <si>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</si>
  <si>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</si>
  <si>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</si>
  <si>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</si>
  <si>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</si>
  <si>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</si>
  <si>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</si>
  <si>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</si>
  <si>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</si>
  <si>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</si>
  <si>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</si>
  <si>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</si>
  <si>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</si>
  <si>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</si>
  <si>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</si>
  <si>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</si>
  <si>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</si>
  <si>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</si>
  <si>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</si>
  <si>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</si>
  <si>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</si>
  <si>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</si>
  <si>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</si>
  <si>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</si>
  <si>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</si>
  <si>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</si>
  <si>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</si>
  <si>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</si>
  <si>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</si>
  <si>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</si>
  <si>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</si>
  <si>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</si>
  <si>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</si>
  <si>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</si>
  <si>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</si>
  <si>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</si>
  <si>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</si>
  <si>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</si>
  <si>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</si>
  <si>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</si>
  <si>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</si>
  <si>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</si>
  <si>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</si>
  <si>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</si>
  <si>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</si>
  <si>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</si>
  <si>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</si>
  <si>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</si>
  <si>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</si>
  <si>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</si>
  <si>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</si>
  <si>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</si>
  <si>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</si>
  <si>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</si>
  <si>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</si>
  <si>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</si>
  <si>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</si>
  <si>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</si>
  <si>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</si>
  <si>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</si>
  <si>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</si>
  <si>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</si>
  <si>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</si>
  <si>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</si>
  <si>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</si>
  <si>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</si>
  <si>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</si>
  <si>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</si>
  <si>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</si>
  <si>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</si>
  <si>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</si>
  <si>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</si>
  <si>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</si>
  <si>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</si>
  <si>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</si>
  <si>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</si>
  <si>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</si>
  <si>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</si>
  <si>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</si>
  <si>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</si>
  <si>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</si>
  <si>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</si>
  <si>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</si>
  <si>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(This field is optional.When you input, write Sales Company Authorizer Phone.)</t>
  </si>
  <si>
    <t>We identify and evaluate risks based on our management system. We take action according to each risk level and keep the data of it.</t>
  </si>
  <si>
    <t>Panasonic delisted its American Depositary Shares from the New York Stock Exchange in Apr 2013. Panasonic's reporting obligations has been terminated in Jul 2013.</t>
  </si>
  <si>
    <t>https://holdings.panasonic/global/corporate/sustainability/pdf/sdb2025e-supply_chain.pdf</t>
    <phoneticPr fontId="101"/>
  </si>
  <si>
    <t>MSC(CID001105) and Thaisarco(CID001898) supplies tin from the DRC or an adjoining country. However, Thaisarco is RMI compliant smelter. MSC has been removed from the Conformant List, so we are requesting suppliers to promote DD (due diligence). </t>
    <phoneticPr fontId="101"/>
  </si>
  <si>
    <t>100%</t>
  </si>
  <si>
    <t>CID001105</t>
  </si>
  <si>
    <t>Malaysia Smelting Corporation (MSC)</t>
  </si>
  <si>
    <t>CID001105</t>
    <phoneticPr fontId="101"/>
  </si>
  <si>
    <t>Nondisclosure</t>
  </si>
  <si>
    <t>-</t>
  </si>
  <si>
    <t>ERAseries</t>
    <phoneticPr fontId="101"/>
  </si>
  <si>
    <t>Metal Film Chip Resistor</t>
    <phoneticPr fontId="101"/>
  </si>
  <si>
    <t>blank below</t>
    <phoneticPr fontId="101"/>
  </si>
  <si>
    <t>Panasonic Industry</t>
    <phoneticPr fontId="101"/>
  </si>
  <si>
    <t>Link to Web Inquary@</t>
    <phoneticPr fontId="101"/>
  </si>
  <si>
    <t>https://industrial.panasonic.com/cuif2/na/contact-us</t>
    <phoneticPr fontId="101"/>
  </si>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</sst>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_(* #,##0_);_(* \(#,##0\);_(* &quot;-&quot;_);_(@_)"/>
    <numFmt numFmtId="177" formatCode="_(* #,##0.00_);_(* \(#,##0.00\);_(* &quot;-&quot;??_);_(@_)"/>
    <numFmt numFmtId="178" formatCode="_(&quot;$&quot;* #,##0_);_(&quot;$&quot;* \(#,##0\);_(&quot;$&quot;* &quot;-&quot;_);_(@_)"/>
    <numFmt numFmtId="179" formatCode="_(&quot;$&quot;* #,##0.00_);_(&quot;$&quot;* \(#,##0.00\);_(&quot;$&quot;* &quot;-&quot;??_);_(@_)"/>
    <numFmt numFmtId="180" formatCode="[$-409]mmmm\ d\,\ yyyy;@"/>
    <numFmt numFmtId="181" formatCode="[$-409]d\-mmm\-yyyy;@"/>
    <numFmt numFmtId="182" formatCode="0.0"/>
    <numFmt numFmtId="183" formatCode="_-&quot;$&quot;* #,##0_-;\-&quot;$&quot;* #,##0_-;_-&quot;$&quot;* &quot;-&quot;_-;_-@_-"/>
    <numFmt numFmtId="184" formatCode="_-* #,##0_-;\-* #,##0_-;_-* &quot;-&quot;_-;_-@_-"/>
    <numFmt numFmtId="185" formatCode="_-&quot;$&quot;* #,##0.00_-;\-&quot;$&quot;* #,##0.00_-;_-&quot;$&quot;* &quot;-&quot;??_-;_-@_-"/>
    <numFmt numFmtId="186" formatCode="_-* #,##0.00_-;\-* #,##0.00_-;_-* &quot;-&quot;??_-;_-@_-"/>
    <numFmt numFmtId="187" formatCode="_-* #,##0\ &quot;€&quot;_-;\-* #,##0\ &quot;€&quot;_-;_-* &quot;-&quot;\ &quot;€&quot;_-;_-@_-"/>
    <numFmt numFmtId="188" formatCode="_-* #,##0\ _€_-;\-* #,##0\ _€_-;_-* &quot;-&quot;\ _€_-;_-@_-"/>
    <numFmt numFmtId="189" formatCode="_-* #,##0.00\ &quot;€&quot;_-;\-* #,##0.00\ &quot;€&quot;_-;_-* &quot;-&quot;??\ &quot;€&quot;_-;_-@_-"/>
    <numFmt numFmtId="190" formatCode="_-* #,##0.00\ _€_-;\-* #,##0.00\ _€_-;_-* &quot;-&quot;??\ _€_-;_-@_-"/>
    <numFmt numFmtId="191" formatCode="_-&quot;€&quot;\ * #,##0_-;\-&quot;€&quot;\ * #,##0_-;_-&quot;€&quot;\ * &quot;-&quot;_-;_-@_-"/>
    <numFmt numFmtId="192" formatCode="_-&quot;€&quot;\ * #,##0.00_-;\-&quot;€&quot;\ * #,##0.00_-;_-&quot;€&quot;\ * &quot;-&quot;??_-;_-@_-"/>
  </numFmts>
  <fonts count="102">
    <font>
      <sz val="10"/>
      <name val="Verdana"/>
      <family val="2"/>
    </font>
    <font>
      <sz val="11"/>
      <color theme="1"/>
      <name val="ＭＳ Ｐゴシック"/>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ＭＳ Ｐゴシック"/>
      <family val="3"/>
      <charset val="128"/>
      <scheme val="minor"/>
    </font>
    <font>
      <sz val="11"/>
      <color theme="0"/>
      <name val="ＭＳ Ｐゴシック"/>
      <family val="3"/>
      <charset val="128"/>
      <scheme val="minor"/>
    </font>
    <font>
      <sz val="11"/>
      <color rgb="FF9C0006"/>
      <name val="ＭＳ Ｐゴシック"/>
      <family val="3"/>
      <charset val="128"/>
    </font>
    <font>
      <sz val="11"/>
      <color rgb="FF9C0006"/>
      <name val="ＭＳ Ｐゴシック"/>
      <family val="3"/>
      <charset val="128"/>
      <scheme val="minor"/>
    </font>
    <font>
      <b/>
      <sz val="11"/>
      <color rgb="FFFA7D00"/>
      <name val="ＭＳ Ｐゴシック"/>
      <family val="3"/>
      <charset val="128"/>
      <scheme val="minor"/>
    </font>
    <font>
      <b/>
      <sz val="11"/>
      <color theme="0"/>
      <name val="ＭＳ Ｐゴシック"/>
      <family val="3"/>
      <charset val="128"/>
      <scheme val="minor"/>
    </font>
    <font>
      <i/>
      <sz val="11"/>
      <color rgb="FF7F7F7F"/>
      <name val="ＭＳ Ｐゴシック"/>
      <family val="3"/>
      <charset val="128"/>
      <scheme val="minor"/>
    </font>
    <font>
      <sz val="11"/>
      <color rgb="FF0061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u/>
      <sz val="10"/>
      <color theme="10"/>
      <name val="Arial"/>
      <family val="2"/>
    </font>
    <font>
      <u/>
      <sz val="11"/>
      <color theme="10"/>
      <name val="ＭＳ Ｐゴシック"/>
      <family val="3"/>
      <charset val="128"/>
      <scheme val="minor"/>
    </font>
    <font>
      <u/>
      <sz val="12"/>
      <color theme="10"/>
      <name val="ＭＳ Ｐゴシック"/>
      <family val="3"/>
      <charset val="128"/>
      <scheme val="minor"/>
    </font>
    <font>
      <sz val="11"/>
      <color rgb="FF3F3F76"/>
      <name val="ＭＳ Ｐゴシック"/>
      <family val="3"/>
      <charset val="128"/>
      <scheme val="minor"/>
    </font>
    <font>
      <sz val="11"/>
      <color rgb="FFFA7D00"/>
      <name val="ＭＳ Ｐゴシック"/>
      <family val="3"/>
      <charset val="128"/>
      <scheme val="minor"/>
    </font>
    <font>
      <sz val="11"/>
      <color rgb="FF9C6500"/>
      <name val="ＭＳ Ｐゴシック"/>
      <family val="3"/>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scheme val="minor"/>
    </font>
    <font>
      <b/>
      <sz val="11"/>
      <color rgb="FF3F3F3F"/>
      <name val="ＭＳ Ｐゴシック"/>
      <family val="3"/>
      <charset val="128"/>
      <scheme val="minor"/>
    </font>
    <font>
      <sz val="18"/>
      <color theme="3"/>
      <name val="ＭＳ Ｐゴシック"/>
      <family val="3"/>
      <charset val="128"/>
      <scheme val="major"/>
    </font>
    <font>
      <b/>
      <sz val="11"/>
      <color theme="1"/>
      <name val="ＭＳ Ｐゴシック"/>
      <family val="3"/>
      <charset val="128"/>
      <scheme val="minor"/>
    </font>
    <font>
      <sz val="11"/>
      <color rgb="FFFF0000"/>
      <name val="ＭＳ Ｐゴシック"/>
      <family val="3"/>
      <charset val="128"/>
      <scheme val="minor"/>
    </font>
    <font>
      <sz val="10"/>
      <color theme="1"/>
      <name val="Verdana"/>
      <family val="2"/>
    </font>
    <font>
      <sz val="10"/>
      <color theme="0" tint="-0.34995574816125979"/>
      <name val="Verdana"/>
      <family val="2"/>
    </font>
    <font>
      <sz val="11"/>
      <name val="ＭＳ Ｐゴシック"/>
      <family val="3"/>
      <charset val="128"/>
      <scheme val="minor"/>
    </font>
    <font>
      <sz val="10"/>
      <color rgb="FFFF0000"/>
      <name val="Verdana"/>
      <family val="2"/>
    </font>
    <font>
      <u/>
      <sz val="10"/>
      <color indexed="12"/>
      <name val="ＭＳ Ｐゴシック"/>
      <family val="3"/>
      <charset val="128"/>
      <scheme val="major"/>
    </font>
    <font>
      <sz val="10"/>
      <name val="ＭＳ Ｐゴシック"/>
      <family val="3"/>
      <charset val="128"/>
      <scheme val="major"/>
    </font>
    <font>
      <u/>
      <sz val="12"/>
      <color indexed="12"/>
      <name val="ＭＳ Ｐゴシック"/>
      <family val="3"/>
      <charset val="128"/>
      <scheme val="major"/>
    </font>
    <font>
      <sz val="12"/>
      <name val="ＭＳ Ｐゴシック"/>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ＭＳ Ｐゴシック"/>
      <family val="3"/>
      <charset val="128"/>
      <scheme val="minor"/>
    </font>
    <font>
      <sz val="12"/>
      <name val="Arial"/>
      <family val="2"/>
    </font>
    <font>
      <sz val="11"/>
      <name val="ＭＳ Ｐゴシック"/>
      <family val="2"/>
    </font>
    <font>
      <sz val="11"/>
      <color rgb="FF000000"/>
      <name val="Calibri"/>
      <family val="2"/>
    </font>
    <font>
      <sz val="11"/>
      <name val="ＭＳ Ｐゴシック"/>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6"/>
      <name val="ＭＳ Ｐゴシック"/>
      <family val="3"/>
      <charset val="128"/>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700">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76" fontId="10" fillId="0" borderId="0" applyFont="0" applyFill="0" applyBorder="0" applyAlignment="0" applyProtection="0"/>
    <xf numFmtId="184" fontId="10" fillId="0" borderId="0" applyFont="0" applyFill="0" applyBorder="0" applyAlignment="0" applyProtection="0"/>
    <xf numFmtId="188" fontId="10" fillId="0" borderId="0" applyFont="0" applyFill="0" applyBorder="0" applyAlignment="0" applyProtection="0"/>
    <xf numFmtId="177"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7"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90" fontId="10" fillId="0" borderId="0" applyFont="0" applyFill="0" applyBorder="0" applyAlignment="0" applyProtection="0"/>
    <xf numFmtId="177"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7"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7"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7"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7"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7"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7"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8" fontId="10" fillId="0" borderId="0" applyFont="0" applyFill="0" applyBorder="0" applyAlignment="0" applyProtection="0"/>
    <xf numFmtId="183" fontId="10" fillId="0" borderId="0" applyFont="0" applyFill="0" applyBorder="0" applyAlignment="0" applyProtection="0"/>
    <xf numFmtId="187" fontId="10" fillId="0" borderId="0" applyFont="0" applyFill="0" applyBorder="0" applyAlignment="0" applyProtection="0"/>
    <xf numFmtId="191" fontId="10" fillId="0" borderId="0" applyFont="0" applyFill="0" applyBorder="0" applyAlignment="0" applyProtection="0"/>
    <xf numFmtId="17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9" fontId="10" fillId="0" borderId="0" applyFont="0" applyFill="0" applyBorder="0" applyAlignment="0" applyProtection="0"/>
    <xf numFmtId="17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9"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9"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9"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0"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80" fontId="2" fillId="0" borderId="0"/>
    <xf numFmtId="0" fontId="89" fillId="0" borderId="0"/>
    <xf numFmtId="0" fontId="89" fillId="0" borderId="0"/>
    <xf numFmtId="180"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80" fontId="2" fillId="0" borderId="0"/>
    <xf numFmtId="0" fontId="7" fillId="0" borderId="0"/>
    <xf numFmtId="180" fontId="89" fillId="0" borderId="0"/>
    <xf numFmtId="0" fontId="54" fillId="0" borderId="0"/>
    <xf numFmtId="0" fontId="54" fillId="0" borderId="0"/>
    <xf numFmtId="180" fontId="7" fillId="0" borderId="0"/>
    <xf numFmtId="0" fontId="54" fillId="0" borderId="0"/>
    <xf numFmtId="0" fontId="7" fillId="0" borderId="0"/>
    <xf numFmtId="0" fontId="54" fillId="0" borderId="0"/>
    <xf numFmtId="0" fontId="71" fillId="0" borderId="0">
      <alignment vertical="center"/>
    </xf>
    <xf numFmtId="180"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80" fontId="2" fillId="0" borderId="0"/>
    <xf numFmtId="180"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80" fontId="10" fillId="0" borderId="0"/>
    <xf numFmtId="0" fontId="89" fillId="0" borderId="0"/>
    <xf numFmtId="0" fontId="89" fillId="0" borderId="0"/>
    <xf numFmtId="0" fontId="89" fillId="0" borderId="0"/>
    <xf numFmtId="180" fontId="89" fillId="0" borderId="0"/>
    <xf numFmtId="0" fontId="1" fillId="0" borderId="0"/>
    <xf numFmtId="17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81"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80" fontId="0" fillId="33" borderId="13" xfId="0" applyNumberFormat="1" applyFill="1" applyBorder="1" applyAlignment="1">
      <alignment vertical="top" wrapText="1"/>
    </xf>
    <xf numFmtId="180" fontId="0" fillId="33" borderId="0" xfId="0" applyNumberFormat="1" applyFill="1"/>
    <xf numFmtId="180" fontId="9" fillId="33" borderId="0" xfId="0" applyNumberFormat="1" applyFont="1" applyFill="1"/>
    <xf numFmtId="180" fontId="14" fillId="33" borderId="0" xfId="0" applyNumberFormat="1" applyFont="1" applyFill="1" applyAlignment="1">
      <alignment horizontal="center" vertical="center" wrapText="1"/>
    </xf>
    <xf numFmtId="180" fontId="11" fillId="33" borderId="0" xfId="0" applyNumberFormat="1" applyFont="1" applyFill="1" applyAlignment="1">
      <alignment horizontal="center" vertical="center"/>
    </xf>
    <xf numFmtId="180" fontId="26" fillId="33" borderId="20" xfId="570" applyNumberFormat="1" applyFont="1" applyFill="1" applyBorder="1" applyAlignment="1">
      <alignment horizontal="center" vertical="center" wrapText="1"/>
    </xf>
    <xf numFmtId="180"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80" fontId="52" fillId="0" borderId="0" xfId="480" applyFont="1" applyAlignment="1">
      <alignment horizontal="left" vertical="top" wrapText="1"/>
    </xf>
    <xf numFmtId="180"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80"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80"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80"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80"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82"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80"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82" fontId="25" fillId="33" borderId="19" xfId="570" applyNumberFormat="1" applyFont="1" applyFill="1" applyBorder="1" applyAlignment="1">
      <alignment horizontal="center" vertical="top" wrapText="1"/>
    </xf>
    <xf numFmtId="180"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81" fontId="14" fillId="33" borderId="34" xfId="0" applyNumberFormat="1" applyFont="1" applyFill="1" applyBorder="1" applyAlignment="1" applyProtection="1">
      <alignment horizontal="center" wrapText="1"/>
      <protection locked="0"/>
    </xf>
    <xf numFmtId="181"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80" fontId="25" fillId="0" borderId="48" xfId="570" applyNumberFormat="1" applyFont="1" applyBorder="1" applyAlignment="1">
      <alignment horizontal="center" vertical="top" wrapText="1"/>
    </xf>
    <xf numFmtId="180" fontId="25" fillId="0" borderId="49" xfId="570" applyNumberFormat="1" applyFont="1" applyBorder="1" applyAlignment="1">
      <alignment horizontal="center" vertical="top" wrapText="1"/>
    </xf>
    <xf numFmtId="180"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180" fontId="25" fillId="33" borderId="48" xfId="570" applyNumberFormat="1" applyFont="1" applyFill="1" applyBorder="1" applyAlignment="1">
      <alignment horizontal="center" vertical="top" wrapText="1"/>
    </xf>
    <xf numFmtId="180" fontId="25" fillId="33" borderId="49" xfId="570" applyNumberFormat="1" applyFont="1" applyFill="1" applyBorder="1" applyAlignment="1">
      <alignment horizontal="center" vertical="top" wrapText="1"/>
    </xf>
    <xf numFmtId="180"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700">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2 2" xfId="593" xr:uid="{C4856688-C659-461A-9571-C624D0C8CFD2}"/>
    <cellStyle name="Comma [0] 3" xfId="30" xr:uid="{00000000-0005-0000-0000-00001D000000}"/>
    <cellStyle name="Comma [0] 4" xfId="31" xr:uid="{00000000-0005-0000-0000-00001E000000}"/>
    <cellStyle name="Comma 10" xfId="32" xr:uid="{00000000-0005-0000-0000-00001F000000}"/>
    <cellStyle name="Comma 10 2" xfId="594" xr:uid="{0E5A5B73-E617-4236-B759-A601F8FB80AA}"/>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 2" xfId="595" xr:uid="{C0B64C87-7FDF-44A6-A582-C3547FD4ACE9}"/>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6 2" xfId="596" xr:uid="{147BB0DF-AC90-4648-A896-C9CD8CAEF32D}"/>
    <cellStyle name="Comma 117" xfId="51" xr:uid="{00000000-0005-0000-0000-000032000000}"/>
    <cellStyle name="Comma 117 2" xfId="597" xr:uid="{23458A3D-6E6D-45BC-B96E-DDD9143BEEEF}"/>
    <cellStyle name="Comma 118" xfId="52" xr:uid="{00000000-0005-0000-0000-000033000000}"/>
    <cellStyle name="Comma 118 2" xfId="598" xr:uid="{74EC0BA5-A427-4B6E-A11C-025580EDF924}"/>
    <cellStyle name="Comma 119" xfId="53" xr:uid="{00000000-0005-0000-0000-000034000000}"/>
    <cellStyle name="Comma 119 2" xfId="599" xr:uid="{E632F382-CCE9-4D63-AF65-E4DF48FAAB1A}"/>
    <cellStyle name="Comma 12" xfId="54" xr:uid="{00000000-0005-0000-0000-000035000000}"/>
    <cellStyle name="Comma 12 2" xfId="600" xr:uid="{71E1F9B9-E09A-4C7B-8862-4EDA97CA4444}"/>
    <cellStyle name="Comma 120" xfId="55" xr:uid="{00000000-0005-0000-0000-000036000000}"/>
    <cellStyle name="Comma 120 2" xfId="601" xr:uid="{A3FEA528-401F-4F94-B556-67B0E08AD593}"/>
    <cellStyle name="Comma 121" xfId="56" xr:uid="{00000000-0005-0000-0000-000037000000}"/>
    <cellStyle name="Comma 121 2" xfId="602" xr:uid="{319C92E8-4291-4F08-9D24-1C38508C410A}"/>
    <cellStyle name="Comma 122" xfId="57" xr:uid="{00000000-0005-0000-0000-000038000000}"/>
    <cellStyle name="Comma 122 2" xfId="603" xr:uid="{145550DA-4282-45E5-A46E-AE79D8B6AFD7}"/>
    <cellStyle name="Comma 123" xfId="58" xr:uid="{00000000-0005-0000-0000-000039000000}"/>
    <cellStyle name="Comma 123 2" xfId="604" xr:uid="{1E88805C-91E2-4B52-BA3C-72201F5F7ADB}"/>
    <cellStyle name="Comma 124" xfId="59" xr:uid="{00000000-0005-0000-0000-00003A000000}"/>
    <cellStyle name="Comma 124 2" xfId="605" xr:uid="{4EA038D3-63F2-44C9-A060-9B359EDA726A}"/>
    <cellStyle name="Comma 125" xfId="60" xr:uid="{00000000-0005-0000-0000-00003B000000}"/>
    <cellStyle name="Comma 125 2" xfId="606" xr:uid="{94805534-378C-4566-9A11-C29BE879C3DB}"/>
    <cellStyle name="Comma 126" xfId="61" xr:uid="{00000000-0005-0000-0000-00003C000000}"/>
    <cellStyle name="Comma 126 2" xfId="607" xr:uid="{13DC03B8-5638-4FB5-9785-B9A371004697}"/>
    <cellStyle name="Comma 127" xfId="62" xr:uid="{00000000-0005-0000-0000-00003D000000}"/>
    <cellStyle name="Comma 127 2" xfId="608" xr:uid="{E7C6DA19-AE3B-4B56-B87D-620BF1420ABE}"/>
    <cellStyle name="Comma 128" xfId="63" xr:uid="{00000000-0005-0000-0000-00003E000000}"/>
    <cellStyle name="Comma 128 2" xfId="609" xr:uid="{21F71AFC-FA75-4C7B-A957-7DD3EAA4085F}"/>
    <cellStyle name="Comma 129" xfId="64" xr:uid="{00000000-0005-0000-0000-00003F000000}"/>
    <cellStyle name="Comma 129 2" xfId="610" xr:uid="{711A10BF-525E-4FE0-B16D-21CB984DF1BB}"/>
    <cellStyle name="Comma 13" xfId="65" xr:uid="{00000000-0005-0000-0000-000040000000}"/>
    <cellStyle name="Comma 13 2" xfId="611" xr:uid="{CAFED708-32AD-4CBF-9178-FBF3EF079DD5}"/>
    <cellStyle name="Comma 130" xfId="66" xr:uid="{00000000-0005-0000-0000-000041000000}"/>
    <cellStyle name="Comma 130 2" xfId="612" xr:uid="{1CDC5E43-3122-437B-B2DF-9E14502BD2C1}"/>
    <cellStyle name="Comma 131" xfId="67" xr:uid="{00000000-0005-0000-0000-000042000000}"/>
    <cellStyle name="Comma 131 2" xfId="613" xr:uid="{F92148BC-8020-4578-B630-1BC7775EF72C}"/>
    <cellStyle name="Comma 132" xfId="68" xr:uid="{00000000-0005-0000-0000-000043000000}"/>
    <cellStyle name="Comma 132 2" xfId="614" xr:uid="{F4926CA3-8134-4B23-BC61-FF2A092C38DB}"/>
    <cellStyle name="Comma 133" xfId="69" xr:uid="{00000000-0005-0000-0000-000044000000}"/>
    <cellStyle name="Comma 133 2" xfId="615" xr:uid="{457FEE4C-39AC-4918-A05C-65E614E5EC39}"/>
    <cellStyle name="Comma 134" xfId="70" xr:uid="{00000000-0005-0000-0000-000045000000}"/>
    <cellStyle name="Comma 134 2" xfId="616" xr:uid="{12002B17-CD17-44D8-BB47-E710C9A23AB7}"/>
    <cellStyle name="Comma 135" xfId="71" xr:uid="{00000000-0005-0000-0000-000046000000}"/>
    <cellStyle name="Comma 135 2" xfId="617" xr:uid="{F0F184BB-A546-4F4B-9EDD-59DBF9BEC50B}"/>
    <cellStyle name="Comma 136" xfId="72" xr:uid="{00000000-0005-0000-0000-000047000000}"/>
    <cellStyle name="Comma 136 2" xfId="618" xr:uid="{4EC8D590-385C-4A55-97C9-DE3CC31AFE57}"/>
    <cellStyle name="Comma 137" xfId="73" xr:uid="{00000000-0005-0000-0000-000048000000}"/>
    <cellStyle name="Comma 137 2" xfId="619" xr:uid="{B174F90F-5A89-424E-9B9E-E86F0A454B46}"/>
    <cellStyle name="Comma 138" xfId="74" xr:uid="{00000000-0005-0000-0000-000049000000}"/>
    <cellStyle name="Comma 138 2" xfId="620" xr:uid="{34F4FD4F-0BAC-4CF9-93AF-5CA5CA5A4EBD}"/>
    <cellStyle name="Comma 139" xfId="75" xr:uid="{00000000-0005-0000-0000-00004A000000}"/>
    <cellStyle name="Comma 14" xfId="76" xr:uid="{00000000-0005-0000-0000-00004B000000}"/>
    <cellStyle name="Comma 14 2" xfId="621" xr:uid="{3CBABDE5-2065-4AF5-B3FB-6991CB2487B2}"/>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 2" xfId="622" xr:uid="{5B39FCA9-A641-4477-A1BD-EB7D35FC515D}"/>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 2" xfId="623" xr:uid="{F8BA97AA-321E-4217-896C-A4D4C352FD5A}"/>
    <cellStyle name="Comma 160" xfId="99" xr:uid="{00000000-0005-0000-0000-000062000000}"/>
    <cellStyle name="Comma 160 2" xfId="624" xr:uid="{83C816CD-E89A-47C0-AB36-15A46E4048F6}"/>
    <cellStyle name="Comma 161" xfId="100" xr:uid="{00000000-0005-0000-0000-000063000000}"/>
    <cellStyle name="Comma 161 2" xfId="625" xr:uid="{01C55ADD-F860-4D06-AF6C-849C27863988}"/>
    <cellStyle name="Comma 162" xfId="101" xr:uid="{00000000-0005-0000-0000-000064000000}"/>
    <cellStyle name="Comma 162 2" xfId="626" xr:uid="{561DB006-B2E6-43DA-9BD2-EFD1CF48F2EA}"/>
    <cellStyle name="Comma 163" xfId="102" xr:uid="{00000000-0005-0000-0000-000065000000}"/>
    <cellStyle name="Comma 163 2" xfId="627" xr:uid="{EA4804B0-B659-4B85-90C3-7AEC980D666C}"/>
    <cellStyle name="Comma 164" xfId="103" xr:uid="{00000000-0005-0000-0000-000066000000}"/>
    <cellStyle name="Comma 164 2" xfId="628" xr:uid="{4884BF76-3954-4767-BCDE-8799B1E36DFD}"/>
    <cellStyle name="Comma 165" xfId="104" xr:uid="{00000000-0005-0000-0000-000067000000}"/>
    <cellStyle name="Comma 165 2" xfId="629" xr:uid="{070751FF-48A4-4771-BD86-AAB9A885C047}"/>
    <cellStyle name="Comma 166" xfId="105" xr:uid="{00000000-0005-0000-0000-000068000000}"/>
    <cellStyle name="Comma 166 2" xfId="630" xr:uid="{EE75DB83-7313-4D68-BD39-94CC117EFB8A}"/>
    <cellStyle name="Comma 167" xfId="106" xr:uid="{00000000-0005-0000-0000-000069000000}"/>
    <cellStyle name="Comma 167 2" xfId="631" xr:uid="{8B743BF0-294A-4B15-97F6-66AC15FAE62F}"/>
    <cellStyle name="Comma 168" xfId="107" xr:uid="{00000000-0005-0000-0000-00006A000000}"/>
    <cellStyle name="Comma 168 2" xfId="632" xr:uid="{55614FD9-5EC9-4921-8B12-3E0C65E5D064}"/>
    <cellStyle name="Comma 169" xfId="108" xr:uid="{00000000-0005-0000-0000-00006B000000}"/>
    <cellStyle name="Comma 169 2" xfId="633" xr:uid="{7986831B-FBE8-4BE4-8707-57C3067BDE9C}"/>
    <cellStyle name="Comma 17" xfId="109" xr:uid="{00000000-0005-0000-0000-00006C000000}"/>
    <cellStyle name="Comma 17 2" xfId="634" xr:uid="{0BFB71BE-5A4A-4137-9788-0D389580E341}"/>
    <cellStyle name="Comma 170" xfId="110" xr:uid="{00000000-0005-0000-0000-00006D000000}"/>
    <cellStyle name="Comma 170 2" xfId="635" xr:uid="{EF81F33E-70B0-4E63-BDD7-5E6FC4F78117}"/>
    <cellStyle name="Comma 171" xfId="111" xr:uid="{00000000-0005-0000-0000-00006E000000}"/>
    <cellStyle name="Comma 171 2" xfId="636" xr:uid="{6A7354FF-B9DA-4E0F-8C35-E8C40A5DE822}"/>
    <cellStyle name="Comma 172" xfId="112" xr:uid="{00000000-0005-0000-0000-00006F000000}"/>
    <cellStyle name="Comma 172 2" xfId="637" xr:uid="{F29F2158-CBBC-4C09-B800-D0EEF63CA731}"/>
    <cellStyle name="Comma 173" xfId="113" xr:uid="{00000000-0005-0000-0000-000070000000}"/>
    <cellStyle name="Comma 173 2" xfId="638" xr:uid="{18D39613-7629-4A21-A072-DF77AE8B0398}"/>
    <cellStyle name="Comma 174" xfId="114" xr:uid="{00000000-0005-0000-0000-000071000000}"/>
    <cellStyle name="Comma 174 2" xfId="639" xr:uid="{8351CCF8-DBC1-4291-A59C-2036C8624950}"/>
    <cellStyle name="Comma 175" xfId="115" xr:uid="{00000000-0005-0000-0000-000072000000}"/>
    <cellStyle name="Comma 175 2" xfId="640" xr:uid="{A56A12EC-037A-4F29-BE4F-E77E52E1AC58}"/>
    <cellStyle name="Comma 176" xfId="116" xr:uid="{00000000-0005-0000-0000-000073000000}"/>
    <cellStyle name="Comma 176 2" xfId="641" xr:uid="{BEB3EF3F-C4C2-4682-A6F4-45385B506440}"/>
    <cellStyle name="Comma 177" xfId="117" xr:uid="{00000000-0005-0000-0000-000074000000}"/>
    <cellStyle name="Comma 177 2" xfId="642" xr:uid="{EDB18232-B8D3-440F-89B6-70EE7D702B2A}"/>
    <cellStyle name="Comma 178" xfId="118" xr:uid="{00000000-0005-0000-0000-000075000000}"/>
    <cellStyle name="Comma 178 2" xfId="643" xr:uid="{758FCCB8-B440-4AB1-B270-47B3584F06D8}"/>
    <cellStyle name="Comma 179" xfId="119" xr:uid="{00000000-0005-0000-0000-000076000000}"/>
    <cellStyle name="Comma 179 2" xfId="644" xr:uid="{42BF03D5-0BFC-4796-A55C-512A39AC2899}"/>
    <cellStyle name="Comma 18" xfId="120" xr:uid="{00000000-0005-0000-0000-000077000000}"/>
    <cellStyle name="Comma 18 2" xfId="645" xr:uid="{19D2749B-FAE2-45AA-B4D7-004AAC4F0F9C}"/>
    <cellStyle name="Comma 180" xfId="121" xr:uid="{00000000-0005-0000-0000-000078000000}"/>
    <cellStyle name="Comma 180 2" xfId="646" xr:uid="{0FCA6932-9B6E-4B4E-A0E6-B433E57B3B5F}"/>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 2" xfId="647" xr:uid="{E1368AF1-D5C3-418D-A780-07A78D349BDE}"/>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 2" xfId="648" xr:uid="{02010BDC-61C6-4C6C-9918-4FC8A3AB540B}"/>
    <cellStyle name="Comma 20" xfId="143" xr:uid="{00000000-0005-0000-0000-00008E000000}"/>
    <cellStyle name="Comma 20 2" xfId="649" xr:uid="{17DAB973-CA9B-40C6-840D-E23DC24B1F39}"/>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 2" xfId="650" xr:uid="{A51E96F3-11A2-4B3C-B5E6-6661E256EDD6}"/>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 2" xfId="651" xr:uid="{C1ECF956-7D5B-4F9B-BFA3-A633FA399129}"/>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3 2" xfId="652" xr:uid="{02CB5CAE-8B3E-4BB1-B30C-E399C4D905D9}"/>
    <cellStyle name="Comma 24" xfId="171" xr:uid="{00000000-0005-0000-0000-0000AA000000}"/>
    <cellStyle name="Comma 24 2" xfId="653" xr:uid="{3238C5A8-A011-4BA0-A883-8B4395D3AB93}"/>
    <cellStyle name="Comma 25" xfId="172" xr:uid="{00000000-0005-0000-0000-0000AB000000}"/>
    <cellStyle name="Comma 25 2" xfId="654" xr:uid="{C789A1FA-DB93-454D-A65B-4E40F7E53948}"/>
    <cellStyle name="Comma 26" xfId="173" xr:uid="{00000000-0005-0000-0000-0000AC000000}"/>
    <cellStyle name="Comma 26 2" xfId="655" xr:uid="{D1E1F282-4B02-4756-97BF-F554EC822A8B}"/>
    <cellStyle name="Comma 27" xfId="174" xr:uid="{00000000-0005-0000-0000-0000AD000000}"/>
    <cellStyle name="Comma 27 2" xfId="656" xr:uid="{3A497CF1-2FF8-4DDE-AD46-60FCBDC4CB63}"/>
    <cellStyle name="Comma 28" xfId="175" xr:uid="{00000000-0005-0000-0000-0000AE000000}"/>
    <cellStyle name="Comma 28 2" xfId="657" xr:uid="{F92697C1-F49C-4335-9AEA-498648BFA530}"/>
    <cellStyle name="Comma 29" xfId="176" xr:uid="{00000000-0005-0000-0000-0000AF000000}"/>
    <cellStyle name="Comma 29 2" xfId="658" xr:uid="{A6B20BD4-3447-449A-947D-4D308427E693}"/>
    <cellStyle name="Comma 3" xfId="177" xr:uid="{00000000-0005-0000-0000-0000B0000000}"/>
    <cellStyle name="Comma 3 2" xfId="659" xr:uid="{ACD54148-4E85-444B-8EED-853DC48F0E4D}"/>
    <cellStyle name="Comma 30" xfId="178" xr:uid="{00000000-0005-0000-0000-0000B1000000}"/>
    <cellStyle name="Comma 30 2" xfId="660" xr:uid="{C052253E-8C04-4447-927E-2FEF7E7F5456}"/>
    <cellStyle name="Comma 31" xfId="179" xr:uid="{00000000-0005-0000-0000-0000B2000000}"/>
    <cellStyle name="Comma 31 2" xfId="661" xr:uid="{2E9265B0-7298-4602-82C5-F66C9ECCE059}"/>
    <cellStyle name="Comma 32" xfId="180" xr:uid="{00000000-0005-0000-0000-0000B3000000}"/>
    <cellStyle name="Comma 32 2" xfId="662" xr:uid="{52FD567C-99FE-4FEB-B69D-39170786F730}"/>
    <cellStyle name="Comma 33" xfId="181" xr:uid="{00000000-0005-0000-0000-0000B4000000}"/>
    <cellStyle name="Comma 33 2" xfId="663" xr:uid="{7BC097E2-28FB-41C8-B392-8D123D5085AB}"/>
    <cellStyle name="Comma 34" xfId="182" xr:uid="{00000000-0005-0000-0000-0000B5000000}"/>
    <cellStyle name="Comma 34 2" xfId="664" xr:uid="{D497BA82-32DC-4BAD-B3A5-A27E562D33D1}"/>
    <cellStyle name="Comma 35" xfId="183" xr:uid="{00000000-0005-0000-0000-0000B6000000}"/>
    <cellStyle name="Comma 35 2" xfId="665" xr:uid="{B733E647-72D7-4DE1-9209-94D83DBDBA08}"/>
    <cellStyle name="Comma 36" xfId="184" xr:uid="{00000000-0005-0000-0000-0000B7000000}"/>
    <cellStyle name="Comma 36 2" xfId="666" xr:uid="{C462B0A6-6602-4A15-BAA5-3AD7C4F5DFF3}"/>
    <cellStyle name="Comma 37" xfId="185" xr:uid="{00000000-0005-0000-0000-0000B8000000}"/>
    <cellStyle name="Comma 37 2" xfId="667" xr:uid="{F0B547AC-4916-4FB2-9166-BB4F055614D2}"/>
    <cellStyle name="Comma 38" xfId="186" xr:uid="{00000000-0005-0000-0000-0000B9000000}"/>
    <cellStyle name="Comma 38 2" xfId="668" xr:uid="{FDF18936-1EC3-4B37-9EEF-C5BDFEB2555B}"/>
    <cellStyle name="Comma 39" xfId="187" xr:uid="{00000000-0005-0000-0000-0000BA000000}"/>
    <cellStyle name="Comma 39 2" xfId="669" xr:uid="{764F1C13-C910-46DF-ACF1-27C3D5E54F47}"/>
    <cellStyle name="Comma 4" xfId="188" xr:uid="{00000000-0005-0000-0000-0000BB000000}"/>
    <cellStyle name="Comma 4 2" xfId="670" xr:uid="{F8D4B183-2AD4-4ABA-85C6-7AFAFEC3C85A}"/>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 2" xfId="671" xr:uid="{A7600A3B-1374-47B9-BCA1-8431E6CC648D}"/>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 2" xfId="672" xr:uid="{6456927F-9BEE-4EB5-B144-3B4F529D1AB2}"/>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69 2" xfId="673" xr:uid="{F0166496-3F5F-4DE7-97A0-A5B720C3B81C}"/>
    <cellStyle name="Comma 7" xfId="221" xr:uid="{00000000-0005-0000-0000-0000DC000000}"/>
    <cellStyle name="Comma 7 2" xfId="674" xr:uid="{41B0EFF3-5623-430D-B4B1-90338C309121}"/>
    <cellStyle name="Comma 70" xfId="222" xr:uid="{00000000-0005-0000-0000-0000DD000000}"/>
    <cellStyle name="Comma 70 2" xfId="675" xr:uid="{E0965834-EBA4-4D0A-AACD-1AF7C3A2CD15}"/>
    <cellStyle name="Comma 71" xfId="223" xr:uid="{00000000-0005-0000-0000-0000DE000000}"/>
    <cellStyle name="Comma 71 2" xfId="676" xr:uid="{F386E45F-7D3B-4B09-BB8B-113327488F20}"/>
    <cellStyle name="Comma 72" xfId="224" xr:uid="{00000000-0005-0000-0000-0000DF000000}"/>
    <cellStyle name="Comma 72 2" xfId="677" xr:uid="{BDD73572-D965-466A-96D0-3F1C08AFE149}"/>
    <cellStyle name="Comma 73" xfId="225" xr:uid="{00000000-0005-0000-0000-0000E0000000}"/>
    <cellStyle name="Comma 73 2" xfId="678" xr:uid="{3D2E6A1B-EC0C-4BB8-BACD-73234B1B0769}"/>
    <cellStyle name="Comma 74" xfId="226" xr:uid="{00000000-0005-0000-0000-0000E1000000}"/>
    <cellStyle name="Comma 74 2" xfId="679" xr:uid="{A96ADF9D-54D1-426F-BECF-EF54265D47DA}"/>
    <cellStyle name="Comma 75" xfId="227" xr:uid="{00000000-0005-0000-0000-0000E2000000}"/>
    <cellStyle name="Comma 75 2" xfId="680" xr:uid="{FA01E781-C583-4AFA-887B-034056B1D946}"/>
    <cellStyle name="Comma 76" xfId="228" xr:uid="{00000000-0005-0000-0000-0000E3000000}"/>
    <cellStyle name="Comma 76 2" xfId="681" xr:uid="{48A0781E-0B6C-4379-9AE1-2687BD2AE805}"/>
    <cellStyle name="Comma 77" xfId="229" xr:uid="{00000000-0005-0000-0000-0000E4000000}"/>
    <cellStyle name="Comma 77 2" xfId="682" xr:uid="{4CE6F40E-B148-4B5F-81C6-38A81843DC5F}"/>
    <cellStyle name="Comma 78" xfId="230" xr:uid="{00000000-0005-0000-0000-0000E5000000}"/>
    <cellStyle name="Comma 78 2" xfId="683" xr:uid="{9A028261-F6EF-4EB6-931E-D4FBF90214F9}"/>
    <cellStyle name="Comma 79" xfId="231" xr:uid="{00000000-0005-0000-0000-0000E6000000}"/>
    <cellStyle name="Comma 79 2" xfId="684" xr:uid="{0FA5BBB0-E0EC-49D8-B930-39EA9C68E1FE}"/>
    <cellStyle name="Comma 8" xfId="232" xr:uid="{00000000-0005-0000-0000-0000E7000000}"/>
    <cellStyle name="Comma 8 2" xfId="685" xr:uid="{3F17FDE3-87AD-4FF2-A428-41F142EED58D}"/>
    <cellStyle name="Comma 80" xfId="233" xr:uid="{00000000-0005-0000-0000-0000E8000000}"/>
    <cellStyle name="Comma 80 2" xfId="686" xr:uid="{8FDF11A6-3A64-48C8-B564-68A27819584F}"/>
    <cellStyle name="Comma 81" xfId="234" xr:uid="{00000000-0005-0000-0000-0000E9000000}"/>
    <cellStyle name="Comma 81 2" xfId="687" xr:uid="{EF07253E-6F30-4F4D-B4ED-384CED47836F}"/>
    <cellStyle name="Comma 82" xfId="235" xr:uid="{00000000-0005-0000-0000-0000EA000000}"/>
    <cellStyle name="Comma 82 2" xfId="688" xr:uid="{1803FC20-70C3-414B-A76C-06B1F227F6BC}"/>
    <cellStyle name="Comma 83" xfId="236" xr:uid="{00000000-0005-0000-0000-0000EB000000}"/>
    <cellStyle name="Comma 83 2" xfId="689" xr:uid="{9C8B31A7-AA4A-458B-8667-57309267B20C}"/>
    <cellStyle name="Comma 84" xfId="237" xr:uid="{00000000-0005-0000-0000-0000EC000000}"/>
    <cellStyle name="Comma 84 2" xfId="690" xr:uid="{DCEEA384-6846-4415-8C5E-3DEDA4BFE41D}"/>
    <cellStyle name="Comma 85" xfId="238" xr:uid="{00000000-0005-0000-0000-0000ED000000}"/>
    <cellStyle name="Comma 85 2" xfId="691" xr:uid="{22DB8940-D158-4C7B-B5A3-8F5EE8515663}"/>
    <cellStyle name="Comma 86" xfId="239" xr:uid="{00000000-0005-0000-0000-0000EE000000}"/>
    <cellStyle name="Comma 86 2" xfId="692" xr:uid="{81A18174-1507-452A-B11B-779AD6CCD93E}"/>
    <cellStyle name="Comma 87" xfId="240" xr:uid="{00000000-0005-0000-0000-0000EF000000}"/>
    <cellStyle name="Comma 87 2" xfId="693" xr:uid="{4275CA13-D351-461A-BD9C-830AE7B1B12E}"/>
    <cellStyle name="Comma 88" xfId="241" xr:uid="{00000000-0005-0000-0000-0000F0000000}"/>
    <cellStyle name="Comma 88 2" xfId="694" xr:uid="{077E641C-528A-4E14-B525-3E7B70FF12AB}"/>
    <cellStyle name="Comma 89" xfId="242" xr:uid="{00000000-0005-0000-0000-0000F1000000}"/>
    <cellStyle name="Comma 89 2" xfId="695" xr:uid="{C491B6F1-75D7-4D9C-A14E-21D28245CC06}"/>
    <cellStyle name="Comma 9" xfId="243" xr:uid="{00000000-0005-0000-0000-0000F2000000}"/>
    <cellStyle name="Comma 9 2" xfId="696" xr:uid="{726B7C63-3003-4B86-9438-ED044EA20844}"/>
    <cellStyle name="Comma 90" xfId="244" xr:uid="{00000000-0005-0000-0000-0000F3000000}"/>
    <cellStyle name="Comma 90 2" xfId="697" xr:uid="{5C60A290-DEBE-4794-877C-1D500F5C8444}"/>
    <cellStyle name="Comma 91" xfId="245" xr:uid="{00000000-0005-0000-0000-0000F4000000}"/>
    <cellStyle name="Comma 91 2" xfId="698" xr:uid="{037F368A-364A-4BB8-ACB9-349DEFACFE3A}"/>
    <cellStyle name="Comma 92" xfId="246" xr:uid="{00000000-0005-0000-0000-0000F5000000}"/>
    <cellStyle name="Comma 92 2" xfId="699" xr:uid="{C0C24385-AE28-42AE-8696-3E6411BF9BD8}"/>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ハイパーリンク" xfId="487" builtinId="8"/>
    <cellStyle name="一般 7" xfId="588" xr:uid="{00000000-0005-0000-0000-00004C020000}"/>
    <cellStyle name="標準" xfId="0" builtinId="0"/>
    <cellStyle name="標準 2" xfId="589" xr:uid="{00000000-0005-0000-0000-00004D020000}"/>
    <cellStyle name="標準 2 2" xfId="590" xr:uid="{00000000-0005-0000-0000-00004E020000}"/>
    <cellStyle name="標準 2 3" xfId="591" xr:uid="{00000000-0005-0000-0000-00004F020000}"/>
    <cellStyle name="표준 2" xfId="587" xr:uid="{00000000-0005-0000-0000-00004B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2380071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holdings.panasonic/global/corporate/sustainability/pdf/sdb2025e-supply_chain.pdf" TargetMode="External"/><Relationship Id="rId7"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hyperlink" Target="https://industrial.panasonic.com/cuif2/na/contact-us" TargetMode="External"/><Relationship Id="rId5" Type="http://schemas.openxmlformats.org/officeDocument/2006/relationships/hyperlink" Target="https://industrial.panasonic.com/cuif2/na/contact-us" TargetMode="External"/><Relationship Id="rId10" Type="http://schemas.openxmlformats.org/officeDocument/2006/relationships/comments" Target="../comments1.xml"/><Relationship Id="rId4" Type="http://schemas.openxmlformats.org/officeDocument/2006/relationships/hyperlink" Target="https://industrial.panasonic.com/cuif2/na/contact-us" TargetMode="External"/><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6"/>
  <cols>
    <col min="1" max="1" width="0.90625" customWidth="1"/>
    <col min="2" max="2" width="8" customWidth="1"/>
    <col min="3" max="3" width="8.6328125" customWidth="1"/>
    <col min="4" max="4" width="13" style="164" customWidth="1"/>
    <col min="5" max="5" width="42.36328125" customWidth="1"/>
    <col min="6" max="6" width="53.36328125" customWidth="1"/>
    <col min="7" max="7" width="0.90625" customWidth="1"/>
  </cols>
  <sheetData>
    <row r="1" spans="1:7" ht="13.2" thickTop="1">
      <c r="A1" s="6"/>
      <c r="B1" s="7"/>
      <c r="C1" s="7"/>
      <c r="D1" s="158"/>
      <c r="E1" s="7"/>
      <c r="F1" s="7"/>
      <c r="G1" s="8"/>
    </row>
    <row r="2" spans="1:7">
      <c r="A2" s="373"/>
      <c r="B2" s="4" t="s">
        <v>807</v>
      </c>
      <c r="C2" s="2"/>
      <c r="D2" s="159"/>
      <c r="E2" s="2"/>
      <c r="F2" s="2"/>
      <c r="G2" s="24"/>
    </row>
    <row r="3" spans="1:7">
      <c r="A3" s="373"/>
      <c r="B3" s="2" t="s">
        <v>800</v>
      </c>
      <c r="C3" s="4"/>
      <c r="D3" s="160"/>
      <c r="E3" s="2"/>
      <c r="F3" s="4"/>
      <c r="G3" s="24"/>
    </row>
    <row r="4" spans="1:7" ht="15">
      <c r="A4" s="373"/>
      <c r="B4" s="27" t="s">
        <v>809</v>
      </c>
      <c r="C4" s="5"/>
      <c r="D4" s="161"/>
      <c r="E4" s="2"/>
      <c r="F4" s="5"/>
      <c r="G4" s="24"/>
    </row>
    <row r="5" spans="1:7" ht="13.2">
      <c r="A5" s="373"/>
      <c r="B5" s="26" t="s">
        <v>998</v>
      </c>
      <c r="C5" s="3"/>
      <c r="D5" s="162"/>
      <c r="E5" s="2"/>
      <c r="F5" s="3"/>
      <c r="G5" s="24"/>
    </row>
    <row r="6" spans="1:7">
      <c r="A6" s="373"/>
      <c r="B6" s="2"/>
      <c r="C6" s="2"/>
      <c r="D6" s="159"/>
      <c r="E6" s="2"/>
      <c r="F6" s="2"/>
      <c r="G6" s="24"/>
    </row>
    <row r="7" spans="1:7">
      <c r="A7" s="373"/>
      <c r="B7" s="2"/>
      <c r="C7" s="2"/>
      <c r="D7" s="159"/>
      <c r="E7" s="2"/>
      <c r="F7" s="2"/>
      <c r="G7" s="24"/>
    </row>
    <row r="8" spans="1:7">
      <c r="A8" s="373"/>
      <c r="B8" s="2"/>
      <c r="C8" s="2"/>
      <c r="D8" s="159"/>
      <c r="E8" s="2"/>
      <c r="F8" s="2"/>
      <c r="G8" s="24"/>
    </row>
    <row r="9" spans="1:7">
      <c r="A9" s="373"/>
      <c r="B9" s="376" t="s">
        <v>810</v>
      </c>
      <c r="C9" s="376"/>
      <c r="D9" s="376"/>
      <c r="E9" s="376"/>
      <c r="F9" s="376"/>
      <c r="G9" s="24"/>
    </row>
    <row r="10" spans="1:7" ht="27" customHeight="1">
      <c r="A10" s="373"/>
      <c r="B10" s="377" t="s">
        <v>423</v>
      </c>
      <c r="C10" s="377"/>
      <c r="D10" s="377"/>
      <c r="E10" s="377"/>
      <c r="F10" s="377"/>
      <c r="G10" s="24"/>
    </row>
    <row r="11" spans="1:7" ht="27" customHeight="1">
      <c r="A11" s="373"/>
      <c r="B11" s="378"/>
      <c r="C11" s="378"/>
      <c r="D11" s="378"/>
      <c r="E11" s="378"/>
      <c r="F11" s="378"/>
      <c r="G11" s="24"/>
    </row>
    <row r="12" spans="1:7">
      <c r="A12" s="373"/>
      <c r="B12" s="28" t="s">
        <v>808</v>
      </c>
      <c r="C12" s="29" t="s">
        <v>811</v>
      </c>
      <c r="D12" s="163" t="s">
        <v>812</v>
      </c>
      <c r="E12" s="29" t="s">
        <v>593</v>
      </c>
      <c r="F12" s="29" t="s">
        <v>594</v>
      </c>
      <c r="G12" s="24"/>
    </row>
    <row r="13" spans="1:7" ht="34.200000000000003">
      <c r="A13" s="373"/>
      <c r="B13" s="275">
        <v>1</v>
      </c>
      <c r="C13" s="276" t="s">
        <v>1046</v>
      </c>
      <c r="D13" s="277" t="s">
        <v>836</v>
      </c>
      <c r="E13" s="278" t="s">
        <v>813</v>
      </c>
      <c r="F13" s="278"/>
      <c r="G13" s="24"/>
    </row>
    <row r="14" spans="1:7" ht="45.6">
      <c r="A14" s="373"/>
      <c r="B14" s="275">
        <v>2</v>
      </c>
      <c r="C14" s="276" t="s">
        <v>1046</v>
      </c>
      <c r="D14" s="277" t="s">
        <v>983</v>
      </c>
      <c r="E14" s="278" t="s">
        <v>513</v>
      </c>
      <c r="F14" s="278" t="s">
        <v>514</v>
      </c>
      <c r="G14" s="24"/>
    </row>
    <row r="15" spans="1:7" ht="89.1" customHeight="1">
      <c r="A15" s="373"/>
      <c r="B15" s="358">
        <v>2.0099999999999998</v>
      </c>
      <c r="C15" s="370" t="s">
        <v>1046</v>
      </c>
      <c r="D15" s="379" t="s">
        <v>2150</v>
      </c>
      <c r="E15" s="279" t="s">
        <v>595</v>
      </c>
      <c r="F15" s="279" t="s">
        <v>598</v>
      </c>
      <c r="G15" s="24"/>
    </row>
    <row r="16" spans="1:7" ht="99" customHeight="1">
      <c r="A16" s="373"/>
      <c r="B16" s="359"/>
      <c r="C16" s="371"/>
      <c r="D16" s="380"/>
      <c r="E16" s="280"/>
      <c r="F16" s="280" t="s">
        <v>596</v>
      </c>
      <c r="G16" s="24"/>
    </row>
    <row r="17" spans="1:7" ht="63" customHeight="1">
      <c r="A17" s="373"/>
      <c r="B17" s="360"/>
      <c r="C17" s="372"/>
      <c r="D17" s="381"/>
      <c r="E17" s="276"/>
      <c r="F17" s="276" t="s">
        <v>597</v>
      </c>
      <c r="G17" s="24"/>
    </row>
    <row r="18" spans="1:7" ht="117" customHeight="1">
      <c r="A18" s="373"/>
      <c r="B18" s="358">
        <v>2.02</v>
      </c>
      <c r="C18" s="370" t="s">
        <v>1046</v>
      </c>
      <c r="D18" s="379" t="s">
        <v>2151</v>
      </c>
      <c r="E18" s="279" t="s">
        <v>424</v>
      </c>
      <c r="F18" s="279" t="s">
        <v>508</v>
      </c>
      <c r="G18" s="24"/>
    </row>
    <row r="19" spans="1:7" ht="71.099999999999994" customHeight="1">
      <c r="A19" s="373"/>
      <c r="B19" s="359"/>
      <c r="C19" s="371"/>
      <c r="D19" s="380"/>
      <c r="E19" s="280" t="s">
        <v>512</v>
      </c>
      <c r="F19" s="280" t="s">
        <v>425</v>
      </c>
      <c r="G19" s="24"/>
    </row>
    <row r="20" spans="1:7" ht="90.75" customHeight="1">
      <c r="A20" s="373"/>
      <c r="B20" s="359"/>
      <c r="C20" s="371"/>
      <c r="D20" s="380"/>
      <c r="E20" s="280"/>
      <c r="F20" s="280" t="s">
        <v>600</v>
      </c>
      <c r="G20" s="24"/>
    </row>
    <row r="21" spans="1:7" ht="74.25" customHeight="1">
      <c r="A21" s="373"/>
      <c r="B21" s="360"/>
      <c r="C21" s="372"/>
      <c r="D21" s="381"/>
      <c r="E21" s="276"/>
      <c r="F21" s="276" t="s">
        <v>599</v>
      </c>
      <c r="G21" s="24"/>
    </row>
    <row r="22" spans="1:7" ht="90" customHeight="1">
      <c r="A22" s="373"/>
      <c r="B22" s="364">
        <v>2.0299999999999998</v>
      </c>
      <c r="C22" s="364" t="s">
        <v>783</v>
      </c>
      <c r="D22" s="367" t="s">
        <v>2152</v>
      </c>
      <c r="E22" s="370" t="s">
        <v>422</v>
      </c>
      <c r="F22" s="279" t="s">
        <v>445</v>
      </c>
      <c r="G22" s="24"/>
    </row>
    <row r="23" spans="1:7" ht="109.5" customHeight="1">
      <c r="A23" s="373"/>
      <c r="B23" s="365"/>
      <c r="C23" s="365"/>
      <c r="D23" s="368"/>
      <c r="E23" s="371"/>
      <c r="F23" s="280" t="s">
        <v>784</v>
      </c>
      <c r="G23" s="24"/>
    </row>
    <row r="24" spans="1:7" ht="74.25" customHeight="1">
      <c r="A24" s="373"/>
      <c r="B24" s="366"/>
      <c r="C24" s="366"/>
      <c r="D24" s="369"/>
      <c r="E24" s="372"/>
      <c r="F24" s="276" t="s">
        <v>421</v>
      </c>
      <c r="G24" s="24"/>
    </row>
    <row r="25" spans="1:7" ht="72" customHeight="1">
      <c r="A25" s="373"/>
      <c r="B25" s="275" t="s">
        <v>443</v>
      </c>
      <c r="C25" s="276" t="s">
        <v>444</v>
      </c>
      <c r="D25" s="277" t="s">
        <v>2153</v>
      </c>
      <c r="E25" s="276" t="s">
        <v>2148</v>
      </c>
      <c r="F25" s="276" t="s">
        <v>446</v>
      </c>
      <c r="G25" s="24"/>
    </row>
    <row r="26" spans="1:7" ht="98.1" customHeight="1">
      <c r="A26" s="373"/>
      <c r="B26" s="361">
        <v>3</v>
      </c>
      <c r="C26" s="358" t="s">
        <v>66</v>
      </c>
      <c r="D26" s="379" t="s">
        <v>2154</v>
      </c>
      <c r="E26" s="370" t="s">
        <v>0</v>
      </c>
      <c r="F26" s="279" t="s">
        <v>60</v>
      </c>
      <c r="G26" s="24"/>
    </row>
    <row r="27" spans="1:7" ht="90" customHeight="1">
      <c r="A27" s="373"/>
      <c r="B27" s="362"/>
      <c r="C27" s="359"/>
      <c r="D27" s="380"/>
      <c r="E27" s="371"/>
      <c r="F27" s="280" t="s">
        <v>55</v>
      </c>
      <c r="G27" s="24"/>
    </row>
    <row r="28" spans="1:7" ht="19.350000000000001" customHeight="1">
      <c r="A28" s="373"/>
      <c r="B28" s="362"/>
      <c r="C28" s="359"/>
      <c r="D28" s="380"/>
      <c r="E28" s="371"/>
      <c r="F28" s="280" t="s">
        <v>56</v>
      </c>
      <c r="G28" s="24"/>
    </row>
    <row r="29" spans="1:7" ht="74.7" customHeight="1">
      <c r="A29" s="373"/>
      <c r="B29" s="362"/>
      <c r="C29" s="359"/>
      <c r="D29" s="380"/>
      <c r="E29" s="371"/>
      <c r="F29" s="280" t="s">
        <v>57</v>
      </c>
      <c r="G29" s="24"/>
    </row>
    <row r="30" spans="1:7" ht="62.7" customHeight="1">
      <c r="A30" s="373"/>
      <c r="B30" s="362"/>
      <c r="C30" s="359"/>
      <c r="D30" s="380"/>
      <c r="E30" s="371"/>
      <c r="F30" s="280" t="s">
        <v>58</v>
      </c>
      <c r="G30" s="24"/>
    </row>
    <row r="31" spans="1:7" ht="81" customHeight="1">
      <c r="A31" s="373"/>
      <c r="B31" s="362"/>
      <c r="C31" s="359"/>
      <c r="D31" s="380"/>
      <c r="E31" s="371"/>
      <c r="F31" s="280" t="s">
        <v>59</v>
      </c>
      <c r="G31" s="24"/>
    </row>
    <row r="32" spans="1:7" ht="48.75" customHeight="1">
      <c r="A32" s="373"/>
      <c r="B32" s="362"/>
      <c r="C32" s="359"/>
      <c r="D32" s="380"/>
      <c r="E32" s="371"/>
      <c r="F32" s="280" t="s">
        <v>62</v>
      </c>
      <c r="G32" s="24"/>
    </row>
    <row r="33" spans="1:7" ht="98.7" customHeight="1">
      <c r="A33" s="373"/>
      <c r="B33" s="362"/>
      <c r="C33" s="359"/>
      <c r="D33" s="380"/>
      <c r="E33" s="371"/>
      <c r="F33" s="280" t="s">
        <v>61</v>
      </c>
      <c r="G33" s="24"/>
    </row>
    <row r="34" spans="1:7" ht="89.1" customHeight="1">
      <c r="A34" s="373"/>
      <c r="B34" s="362"/>
      <c r="C34" s="359"/>
      <c r="D34" s="380"/>
      <c r="E34" s="371"/>
      <c r="F34" s="280" t="s">
        <v>63</v>
      </c>
      <c r="G34" s="24"/>
    </row>
    <row r="35" spans="1:7" ht="29.1" customHeight="1">
      <c r="A35" s="373"/>
      <c r="B35" s="362"/>
      <c r="C35" s="359"/>
      <c r="D35" s="380"/>
      <c r="E35" s="371"/>
      <c r="F35" s="280" t="s">
        <v>64</v>
      </c>
      <c r="G35" s="24"/>
    </row>
    <row r="36" spans="1:7" ht="136.80000000000001">
      <c r="A36" s="373"/>
      <c r="B36" s="363"/>
      <c r="C36" s="360"/>
      <c r="D36" s="381"/>
      <c r="E36" s="372"/>
      <c r="F36" s="282" t="s">
        <v>65</v>
      </c>
      <c r="G36" s="24"/>
    </row>
    <row r="37" spans="1:7" ht="125.4">
      <c r="A37" s="373"/>
      <c r="B37" s="281">
        <v>3.01</v>
      </c>
      <c r="C37" s="283" t="s">
        <v>66</v>
      </c>
      <c r="D37" s="277" t="s">
        <v>2155</v>
      </c>
      <c r="E37" s="284" t="s">
        <v>1282</v>
      </c>
      <c r="F37" s="285" t="s">
        <v>1384</v>
      </c>
      <c r="G37" s="24"/>
    </row>
    <row r="38" spans="1:7" ht="114">
      <c r="A38" s="373"/>
      <c r="B38" s="281">
        <v>3.02</v>
      </c>
      <c r="C38" s="283" t="s">
        <v>1314</v>
      </c>
      <c r="D38" s="277" t="s">
        <v>2156</v>
      </c>
      <c r="E38" s="284" t="s">
        <v>1329</v>
      </c>
      <c r="F38" s="285" t="s">
        <v>1385</v>
      </c>
      <c r="G38" s="24"/>
    </row>
    <row r="39" spans="1:7" ht="102.6">
      <c r="A39" s="373"/>
      <c r="B39" s="286">
        <v>4</v>
      </c>
      <c r="C39" s="287" t="s">
        <v>1480</v>
      </c>
      <c r="D39" s="277" t="s">
        <v>2157</v>
      </c>
      <c r="E39" s="276" t="s">
        <v>2104</v>
      </c>
      <c r="F39" s="276" t="s">
        <v>1481</v>
      </c>
      <c r="G39" s="24"/>
    </row>
    <row r="40" spans="1:7" ht="57">
      <c r="A40" s="373"/>
      <c r="B40" s="281">
        <v>4.01</v>
      </c>
      <c r="C40" s="287" t="s">
        <v>1480</v>
      </c>
      <c r="D40" s="277" t="s">
        <v>2159</v>
      </c>
      <c r="E40" s="276" t="s">
        <v>2116</v>
      </c>
      <c r="F40" s="276" t="s">
        <v>2120</v>
      </c>
      <c r="G40" s="24"/>
    </row>
    <row r="41" spans="1:7" ht="57">
      <c r="A41" s="373"/>
      <c r="B41" s="281" t="s">
        <v>2146</v>
      </c>
      <c r="C41" s="287" t="s">
        <v>1480</v>
      </c>
      <c r="D41" s="277" t="s">
        <v>2158</v>
      </c>
      <c r="E41" s="276" t="s">
        <v>2149</v>
      </c>
      <c r="F41" s="276" t="s">
        <v>2147</v>
      </c>
      <c r="G41" s="24"/>
    </row>
    <row r="42" spans="1:7" ht="57">
      <c r="A42" s="373"/>
      <c r="B42" s="281" t="s">
        <v>2173</v>
      </c>
      <c r="C42" s="287" t="s">
        <v>1480</v>
      </c>
      <c r="D42" s="277" t="s">
        <v>2178</v>
      </c>
      <c r="E42" s="276" t="s">
        <v>2148</v>
      </c>
      <c r="F42" s="276" t="s">
        <v>2174</v>
      </c>
      <c r="G42" s="24"/>
    </row>
    <row r="43" spans="1:7" ht="159.6">
      <c r="A43" s="373"/>
      <c r="B43" s="288">
        <v>4.0999999999999996</v>
      </c>
      <c r="C43" s="287" t="s">
        <v>2177</v>
      </c>
      <c r="D43" s="289">
        <v>42867</v>
      </c>
      <c r="E43" s="290" t="s">
        <v>2180</v>
      </c>
      <c r="F43" s="276" t="s">
        <v>2179</v>
      </c>
      <c r="G43" s="24"/>
    </row>
    <row r="44" spans="1:7" ht="102.6">
      <c r="A44" s="373"/>
      <c r="B44" s="288">
        <v>4.2</v>
      </c>
      <c r="C44" s="287" t="s">
        <v>2177</v>
      </c>
      <c r="D44" s="289">
        <v>42704</v>
      </c>
      <c r="E44" s="290" t="s">
        <v>2369</v>
      </c>
      <c r="F44" s="276" t="s">
        <v>2344</v>
      </c>
      <c r="G44" s="24"/>
    </row>
    <row r="45" spans="1:7" ht="205.2">
      <c r="A45" s="373"/>
      <c r="B45" s="291">
        <v>5</v>
      </c>
      <c r="C45" s="287" t="s">
        <v>2177</v>
      </c>
      <c r="D45" s="289">
        <v>42867</v>
      </c>
      <c r="E45" s="290" t="s">
        <v>12256</v>
      </c>
      <c r="F45" s="276" t="s">
        <v>11978</v>
      </c>
      <c r="G45" s="24"/>
    </row>
    <row r="46" spans="1:7" ht="57">
      <c r="A46" s="373"/>
      <c r="B46" s="288">
        <v>5.01</v>
      </c>
      <c r="C46" s="287" t="s">
        <v>2177</v>
      </c>
      <c r="D46" s="289">
        <v>42907</v>
      </c>
      <c r="E46" s="290" t="s">
        <v>14886</v>
      </c>
      <c r="F46" s="276" t="s">
        <v>11978</v>
      </c>
      <c r="G46" s="24"/>
    </row>
    <row r="47" spans="1:7" ht="91.2">
      <c r="A47" s="373"/>
      <c r="B47" s="288">
        <v>5.0999999999999996</v>
      </c>
      <c r="C47" s="287" t="s">
        <v>2177</v>
      </c>
      <c r="D47" s="289">
        <v>43070</v>
      </c>
      <c r="E47" s="290" t="s">
        <v>12456</v>
      </c>
      <c r="F47" s="276" t="s">
        <v>12457</v>
      </c>
      <c r="G47" s="24"/>
    </row>
    <row r="48" spans="1:7" ht="79.8">
      <c r="A48" s="373"/>
      <c r="B48" s="288">
        <v>5.1100000000000003</v>
      </c>
      <c r="C48" s="287" t="s">
        <v>12684</v>
      </c>
      <c r="D48" s="289">
        <v>43217</v>
      </c>
      <c r="E48" s="290" t="s">
        <v>12786</v>
      </c>
      <c r="F48" s="276" t="s">
        <v>12711</v>
      </c>
      <c r="G48" s="24"/>
    </row>
    <row r="49" spans="1:7" ht="79.8">
      <c r="A49" s="373"/>
      <c r="B49" s="288">
        <v>5.12</v>
      </c>
      <c r="C49" s="287" t="s">
        <v>12684</v>
      </c>
      <c r="D49" s="289">
        <v>43581</v>
      </c>
      <c r="E49" s="290" t="s">
        <v>12786</v>
      </c>
      <c r="F49" s="276" t="s">
        <v>13315</v>
      </c>
      <c r="G49" s="24"/>
    </row>
    <row r="50" spans="1:7" ht="114">
      <c r="A50" s="373"/>
      <c r="B50" s="291">
        <v>6</v>
      </c>
      <c r="C50" s="287" t="s">
        <v>12684</v>
      </c>
      <c r="D50" s="289">
        <v>43964</v>
      </c>
      <c r="E50" s="290" t="s">
        <v>13527</v>
      </c>
      <c r="F50" s="276" t="s">
        <v>13318</v>
      </c>
      <c r="G50" s="24"/>
    </row>
    <row r="51" spans="1:7" ht="57">
      <c r="A51" s="373"/>
      <c r="B51" s="288">
        <v>6.01</v>
      </c>
      <c r="C51" s="287" t="s">
        <v>12684</v>
      </c>
      <c r="D51" s="289">
        <v>43970</v>
      </c>
      <c r="E51" s="290" t="s">
        <v>14887</v>
      </c>
      <c r="F51" s="290" t="s">
        <v>13318</v>
      </c>
      <c r="G51" s="24"/>
    </row>
    <row r="52" spans="1:7" ht="57">
      <c r="A52" s="373"/>
      <c r="B52" s="288">
        <v>6.1</v>
      </c>
      <c r="C52" s="287" t="s">
        <v>12684</v>
      </c>
      <c r="D52" s="289">
        <v>44314</v>
      </c>
      <c r="E52" s="290" t="s">
        <v>14880</v>
      </c>
      <c r="F52" s="290" t="s">
        <v>14487</v>
      </c>
      <c r="G52" s="24"/>
    </row>
    <row r="53" spans="1:7" ht="57">
      <c r="A53" s="373"/>
      <c r="B53" s="288">
        <v>6.2</v>
      </c>
      <c r="C53" s="287" t="s">
        <v>12684</v>
      </c>
      <c r="D53" s="289">
        <v>44678</v>
      </c>
      <c r="E53" s="290" t="s">
        <v>14880</v>
      </c>
      <c r="F53" s="290" t="s">
        <v>14879</v>
      </c>
      <c r="G53" s="24"/>
    </row>
    <row r="54" spans="1:7" ht="57">
      <c r="A54" s="373"/>
      <c r="B54" s="288">
        <v>6.21</v>
      </c>
      <c r="C54" s="287" t="s">
        <v>12684</v>
      </c>
      <c r="D54" s="289">
        <v>44687</v>
      </c>
      <c r="E54" s="290" t="s">
        <v>14888</v>
      </c>
      <c r="F54" s="290" t="s">
        <v>14879</v>
      </c>
      <c r="G54" s="24"/>
    </row>
    <row r="55" spans="1:7" ht="57">
      <c r="A55" s="373"/>
      <c r="B55" s="288">
        <v>6.22</v>
      </c>
      <c r="C55" s="287" t="s">
        <v>12684</v>
      </c>
      <c r="D55" s="292">
        <v>44692</v>
      </c>
      <c r="E55" s="290" t="s">
        <v>14887</v>
      </c>
      <c r="F55" s="290" t="s">
        <v>14879</v>
      </c>
      <c r="G55" s="24"/>
    </row>
    <row r="56" spans="1:7" ht="79.8">
      <c r="A56" s="373"/>
      <c r="B56" s="291">
        <v>6.3</v>
      </c>
      <c r="C56" s="287" t="s">
        <v>12684</v>
      </c>
      <c r="D56" s="292">
        <v>45051</v>
      </c>
      <c r="E56" s="290" t="s">
        <v>15144</v>
      </c>
      <c r="F56" s="290" t="s">
        <v>14925</v>
      </c>
      <c r="G56" s="24"/>
    </row>
    <row r="57" spans="1:7" ht="57">
      <c r="A57" s="373"/>
      <c r="B57" s="288">
        <v>6.31</v>
      </c>
      <c r="C57" s="287" t="s">
        <v>12684</v>
      </c>
      <c r="D57" s="292">
        <v>45072</v>
      </c>
      <c r="E57" s="290" t="s">
        <v>15146</v>
      </c>
      <c r="F57" s="290" t="s">
        <v>14925</v>
      </c>
      <c r="G57" s="24"/>
    </row>
    <row r="58" spans="1:7" ht="57">
      <c r="A58" s="373"/>
      <c r="B58" s="291">
        <v>6.4</v>
      </c>
      <c r="C58" s="287" t="s">
        <v>12684</v>
      </c>
      <c r="D58" s="292">
        <v>45408</v>
      </c>
      <c r="E58" s="290" t="s">
        <v>15148</v>
      </c>
      <c r="F58" s="290" t="s">
        <v>15147</v>
      </c>
      <c r="G58" s="24"/>
    </row>
    <row r="59" spans="1:7" ht="57">
      <c r="A59" s="373"/>
      <c r="B59" s="291">
        <v>6.5</v>
      </c>
      <c r="C59" s="287" t="s">
        <v>12684</v>
      </c>
      <c r="D59" s="292">
        <v>45772</v>
      </c>
      <c r="E59" s="290" t="s">
        <v>15217</v>
      </c>
      <c r="F59" s="290" t="s">
        <v>15259</v>
      </c>
      <c r="G59" s="24"/>
    </row>
    <row r="60" spans="1:7" ht="79.8">
      <c r="A60" s="373"/>
      <c r="B60" s="291">
        <v>6.6</v>
      </c>
      <c r="C60" s="287" t="s">
        <v>12684</v>
      </c>
      <c r="D60" s="292">
        <v>46129</v>
      </c>
      <c r="E60" s="290" t="s">
        <v>15870</v>
      </c>
      <c r="F60" s="293" t="s">
        <v>15352</v>
      </c>
      <c r="G60" s="24"/>
    </row>
    <row r="61" spans="1:7" ht="13.2" thickBot="1">
      <c r="A61" s="374"/>
      <c r="B61" s="375" t="str">
        <f ca="1">OFFSET(L!$C$1,MATCH("General"&amp;"Cpy",L!$A:$A,0)-1,SL,,)</f>
        <v>© 2026 Responsible Minerals Initiative. All rights reserved.</v>
      </c>
      <c r="C61" s="375"/>
      <c r="D61" s="375"/>
      <c r="E61" s="375"/>
      <c r="F61" s="375"/>
      <c r="G61" s="25"/>
    </row>
    <row r="62" spans="1:7" ht="13.2"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honeticPr fontId="101"/>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90625" defaultRowHeight="12.6"/>
  <cols>
    <col min="1" max="1" width="20.6328125" style="62" customWidth="1"/>
    <col min="2" max="2" width="57.08984375" style="62" customWidth="1"/>
    <col min="3" max="16384" width="8.9062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26CCB167-9BD4-44F3-9A9C-A283C9BB56CC}"/>
    </customSheetView>
  </customSheetViews>
  <phoneticPr fontId="101"/>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90625" defaultRowHeight="12.6"/>
  <cols>
    <col min="1" max="1" width="11.08984375" customWidth="1"/>
    <col min="2" max="2" width="25.7265625" customWidth="1"/>
    <col min="3" max="3" width="11.9062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C4DB5812-7D76-4421-A049-2E19323B4D1E}"/>
    </customSheetView>
  </customSheetViews>
  <phoneticPr fontId="101"/>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90625" defaultRowHeight="12.6"/>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2.4">
      <c r="A2" s="102" t="str">
        <f ca="1">OFFSET(L!$C$1,MATCH("Instructions"&amp;ADDRESS(ROW(),COLUMN(),4),L!$A:$A,0)-1,SL,,)</f>
        <v>Introduction</v>
      </c>
      <c r="B2" s="97" t="s">
        <v>1258</v>
      </c>
    </row>
    <row r="3" spans="1:2" ht="162">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6.2">
      <c r="A5" s="103"/>
      <c r="B5" s="97"/>
    </row>
    <row r="6" spans="1:2" ht="32.4">
      <c r="A6" s="102" t="str">
        <f ca="1">OFFSET(L!$C$1,MATCH("Instructions"&amp;ADDRESS(ROW(),COLUMN(),4),L!$A:$A,0)-1,SL,,)</f>
        <v>Instructions for completing Company Information questions (rows 8 - 22).
Provide comments in ENGLISH only</v>
      </c>
      <c r="B6" s="97" t="s">
        <v>1258</v>
      </c>
    </row>
    <row r="7" spans="1:2" ht="16.2">
      <c r="A7" s="220" t="str">
        <f ca="1">OFFSET(L!$C$1,MATCH("Instructions"&amp;ADDRESS(ROW(),COLUMN(),4),L!$A:$A,0)-1,SL,,)</f>
        <v xml:space="preserve">Note:  Entries with (*) are mandatory fields. </v>
      </c>
      <c r="B7" s="97"/>
    </row>
    <row r="8" spans="1:2" ht="32.4">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2.4">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2.4">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8.6">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6.2">
      <c r="A17" s="99" t="str">
        <f ca="1">OFFSET(L!$C$1,MATCH("Instructions"&amp;ADDRESS(ROW(),COLUMN(),4),L!$A:$A,0)-1,SL,,)</f>
        <v>10. Insert the title for the Authorizing person. This field is optional.</v>
      </c>
      <c r="B17" s="97"/>
    </row>
    <row r="18" spans="1:2" ht="32.4">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6.2">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2.4">
      <c r="A21" s="99" t="str">
        <f ca="1">OFFSET(L!$C$1,MATCH("Instructions"&amp;ADDRESS(ROW(),COLUMN(),4),L!$A:$A,0)-1,SL,,)</f>
        <v xml:space="preserve">14. As an example, the user may save the file name as:  companyname-date.xls (date as YYYY-MM-DD).  </v>
      </c>
      <c r="B21" s="97" t="s">
        <v>1258</v>
      </c>
    </row>
    <row r="22" spans="1:2" ht="16.2">
      <c r="A22" s="103"/>
      <c r="B22" s="97"/>
    </row>
    <row r="23" spans="1:2" ht="32.4">
      <c r="A23" s="102" t="str">
        <f ca="1">OFFSET(L!$C$1,MATCH("Instructions"&amp;ADDRESS(ROW(),COLUMN(),4),L!$A:$A,0)-1,SL,,)</f>
        <v>Instructions for completing the eight Due Diligence Questions (rows 24 - 71).
Provide answers in ENGLISH only</v>
      </c>
      <c r="B23" s="97" t="s">
        <v>1258</v>
      </c>
    </row>
    <row r="24" spans="1:2" ht="80.7"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95"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2.4">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95"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45.80000000000001">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81">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4.8">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6.2">
      <c r="A36" s="103"/>
      <c r="B36" s="97"/>
    </row>
    <row r="37" spans="1:2" ht="48.6">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45.80000000000001">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4.8">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7"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81">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62">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62">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29.6">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9.6">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6.2">
      <c r="A47" s="103"/>
      <c r="B47" s="97"/>
    </row>
    <row r="48" spans="1:2" ht="32.4">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4.8">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7" customHeight="1">
      <c r="A52" s="99" t="str">
        <f ca="1">OFFSET(L!$C$1,MATCH("Instructions"&amp;ADDRESS(ROW(),COLUMN(),4),L!$A:$A,0)-1,SL,,)</f>
        <v>2. Metal (*)   -   Use the pull down menu to select the metal for which you are entering smelter information.  This field is mandatory.</v>
      </c>
      <c r="B52" s="97"/>
    </row>
    <row r="53" spans="1:2" ht="79.2"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4.8">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81">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4.8">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4.8">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4.8">
      <c r="A58" s="99" t="str">
        <f ca="1">OFFSET(L!$C$1,MATCH("Instructions"&amp;ADDRESS(ROW(),COLUMN(),4),L!$A:$A,0)-1,SL,,)</f>
        <v>8. Smelter Street -  Provide the street name on which the smelter is located. This field is optional.</v>
      </c>
      <c r="B58" s="97" t="s">
        <v>1257</v>
      </c>
    </row>
    <row r="59" spans="1:2" ht="32.4">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62">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4.8">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7"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7.2">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6.2">
      <c r="A67" s="104"/>
      <c r="B67" s="97"/>
    </row>
    <row r="68" spans="1:2" ht="34.5" customHeight="1">
      <c r="A68" s="102" t="str">
        <f ca="1">OFFSET(L!$C$1,MATCH("Instructions"&amp;ADDRESS(ROW(),COLUMN(),4),L!$A:$A,0)-1,SL,,)</f>
        <v>TERMS AND CONDITIONS</v>
      </c>
      <c r="B68" s="97"/>
    </row>
    <row r="69" spans="1:2" ht="16.2">
      <c r="A69" s="104"/>
      <c r="B69" s="97"/>
    </row>
    <row r="70" spans="1:2" ht="80.7"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69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81">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2.4">
      <c r="A74" s="99"/>
      <c r="B74" s="97" t="s">
        <v>426</v>
      </c>
    </row>
    <row r="75" spans="1:2" ht="16.2">
      <c r="A75" s="99" t="str">
        <f ca="1">OFFSET(L!$C$1,MATCH("General"&amp;"Cpy",L!$A:$A,0)-1,SL,,)</f>
        <v>© 2026 Responsible Minerals Initiative. All rights reserved.</v>
      </c>
      <c r="B75" s="98"/>
    </row>
    <row r="76" spans="1:2" ht="16.2">
      <c r="A76" s="100" t="s">
        <v>993</v>
      </c>
      <c r="B76" s="98"/>
    </row>
    <row r="77" spans="1:2" ht="16.8"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phoneticPr fontId="101"/>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90625" defaultRowHeight="12.6"/>
  <cols>
    <col min="1" max="1" width="1.6328125" customWidth="1"/>
    <col min="2" max="2" width="35.6328125" customWidth="1"/>
    <col min="3" max="3" width="105.6328125" customWidth="1"/>
    <col min="4" max="5" width="1.6328125" customWidth="1"/>
    <col min="6" max="6" width="4.6328125" customWidth="1"/>
    <col min="7" max="7" width="4.90625" customWidth="1"/>
  </cols>
  <sheetData>
    <row r="1" spans="1:5" ht="13.2"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4.2" customHeight="1">
      <c r="A3" s="71"/>
      <c r="B3" s="60" t="str">
        <f ca="1">OFFSET(L!$C$1,MATCH("Definitions"&amp;ADDRESS(ROW(),COLUMN(),4),L!$A:$A,0)-1,SL,,)</f>
        <v>3TG</v>
      </c>
      <c r="C3" s="60" t="str">
        <f ca="1">OFFSET(L!$C$1,MATCH("Definitions"&amp;ADDRESS(ROW(),COLUMN(),4),L!$A:$A,0)-1,SL,,)</f>
        <v>Tantalum, tin, tungsten, gold</v>
      </c>
      <c r="D3" s="386"/>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48.6">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1267</v>
      </c>
    </row>
    <row r="8" spans="1:5" ht="145.80000000000001">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1270</v>
      </c>
    </row>
    <row r="9" spans="1:5" ht="64.8">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1267</v>
      </c>
    </row>
    <row r="10" spans="1:5" ht="48.6">
      <c r="A10" s="71"/>
      <c r="B10" s="60" t="str">
        <f ca="1">OFFSET(L!$C$1,MATCH("Definitions"&amp;ADDRESS(ROW(),COLUMN(),4),L!$A:$A,0)-1,SL,,)</f>
        <v>DRC</v>
      </c>
      <c r="C10" s="60" t="str">
        <f ca="1">OFFSET(L!$C$1,MATCH("Definitions"&amp;ADDRESS(ROW(),COLUMN(),4),L!$A:$A,0)-1,SL,,)</f>
        <v>Democratic Republic of Congo</v>
      </c>
      <c r="D10" s="386"/>
      <c r="E10" s="97" t="s">
        <v>1266</v>
      </c>
    </row>
    <row r="11" spans="1:5" ht="64.8"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1266</v>
      </c>
    </row>
    <row r="12" spans="1:5" ht="64.8">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1268</v>
      </c>
    </row>
    <row r="14" spans="1:5" ht="291.60000000000002">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1266</v>
      </c>
    </row>
    <row r="15" spans="1:5" ht="129.6">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1266</v>
      </c>
    </row>
    <row r="16" spans="1:5" ht="64.8">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1266</v>
      </c>
    </row>
    <row r="17" spans="1:5" ht="178.2">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1266</v>
      </c>
    </row>
    <row r="18" spans="1:5" ht="162">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1266</v>
      </c>
    </row>
    <row r="19" spans="1:5" ht="16.2">
      <c r="A19" s="71"/>
      <c r="B19" s="60" t="str">
        <f ca="1">OFFSET(L!$C$1,MATCH("Definitions"&amp;ADDRESS(ROW(),COLUMN(),4),L!$A:$A,0)-1,SL,,)</f>
        <v>OECD</v>
      </c>
      <c r="C19" s="60" t="str">
        <f ca="1">OFFSET(L!$C$1,MATCH("Definitions"&amp;ADDRESS(ROW(),COLUMN(),4),L!$A:$A,0)-1,SL,,)</f>
        <v>Organisation for Economic Co-operation and Development</v>
      </c>
      <c r="D19" s="386"/>
      <c r="E19" s="97"/>
    </row>
    <row r="20" spans="1:5" ht="32.4">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6.2">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48.6">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1266</v>
      </c>
    </row>
    <row r="26" spans="1:5" ht="81">
      <c r="A26" s="71"/>
      <c r="B26" s="60" t="str">
        <f ca="1">OFFSET(L!$C$1,MATCH("Definitions"&amp;ADDRESS(ROW(),COLUMN(),4),L!$A:$A,0)-1,SL,,)</f>
        <v>SEC</v>
      </c>
      <c r="C26" s="60" t="str">
        <f ca="1">OFFSET(L!$C$1,MATCH("Definitions"&amp;ADDRESS(ROW(),COLUMN(),4),L!$A:$A,0)-1,SL,,)</f>
        <v>U.S. Securities and Exchange Commission (www.sec.gov)</v>
      </c>
      <c r="D26" s="386"/>
      <c r="E26" s="97" t="s">
        <v>1268</v>
      </c>
    </row>
    <row r="27" spans="1:5" ht="64.8">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1266</v>
      </c>
    </row>
    <row r="28" spans="1:5" ht="64.8">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1267</v>
      </c>
    </row>
    <row r="29" spans="1:5" ht="97.2">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1269</v>
      </c>
    </row>
    <row r="31" spans="1:5" ht="133.19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6.2">
      <c r="A32" s="71"/>
      <c r="B32" s="385" t="str">
        <f ca="1">OFFSET(L!$C$1,MATCH("General"&amp;"Cpy",L!$A:$A,0)-1,SL,,)</f>
        <v>© 2026 Responsible Minerals Initiative. All rights reserved.</v>
      </c>
      <c r="C32" s="385"/>
      <c r="D32" s="386"/>
      <c r="E32" s="97"/>
    </row>
    <row r="33" spans="1:4" ht="13.2" thickBot="1">
      <c r="A33" s="72"/>
      <c r="B33" s="146"/>
      <c r="C33" s="146"/>
      <c r="D33" s="387"/>
    </row>
    <row r="34" spans="1:4" ht="13.2"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honeticPr fontId="101"/>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3" zoomScalePageLayoutView="70" workbookViewId="0">
      <selection activeCell="D16" sqref="D16:J16"/>
    </sheetView>
  </sheetViews>
  <sheetFormatPr defaultColWidth="8.90625" defaultRowHeight="12.6"/>
  <cols>
    <col min="1" max="1" width="1.90625" customWidth="1"/>
    <col min="2" max="2" width="83.08984375" customWidth="1"/>
    <col min="3" max="3" width="1.6328125" customWidth="1"/>
    <col min="4" max="5" width="16.6328125" customWidth="1"/>
    <col min="6" max="6" width="1.6328125" customWidth="1"/>
    <col min="7" max="9" width="16.6328125" customWidth="1"/>
    <col min="10" max="10" width="17.90625" customWidth="1"/>
    <col min="11" max="11" width="1.6328125" customWidth="1"/>
    <col min="12" max="12" width="3.6328125" hidden="1" customWidth="1"/>
    <col min="13" max="15" width="4.90625" hidden="1" customWidth="1"/>
    <col min="16" max="24" width="9.08984375" hidden="1" customWidth="1"/>
    <col min="25" max="25" width="8.90625" hidden="1" customWidth="1"/>
  </cols>
  <sheetData>
    <row r="1" spans="1:34" ht="16.8" thickTop="1">
      <c r="A1" s="312"/>
      <c r="B1" s="313"/>
      <c r="C1" s="313"/>
      <c r="D1" s="313"/>
      <c r="E1" s="313"/>
      <c r="F1" s="313"/>
      <c r="G1" s="313"/>
      <c r="H1" s="313"/>
      <c r="I1" s="313"/>
      <c r="J1" s="313"/>
      <c r="K1" s="314"/>
      <c r="L1" s="97"/>
      <c r="P1" s="2"/>
      <c r="Q1" s="2"/>
      <c r="R1" s="2"/>
      <c r="S1" s="2"/>
      <c r="T1" s="2"/>
      <c r="U1" s="2"/>
      <c r="V1" s="2"/>
      <c r="W1" s="2"/>
      <c r="X1" s="2"/>
      <c r="Y1" s="2"/>
      <c r="Z1" s="2"/>
      <c r="AA1" s="2"/>
      <c r="AB1" s="2"/>
      <c r="AC1" s="2"/>
      <c r="AD1" s="2"/>
      <c r="AE1" s="2"/>
      <c r="AF1" s="2"/>
      <c r="AG1" s="2"/>
      <c r="AH1" s="2"/>
    </row>
    <row r="2" spans="1:34" ht="82.35" customHeight="1">
      <c r="A2" s="31"/>
      <c r="B2" s="133"/>
      <c r="C2" s="32"/>
      <c r="D2" s="315" t="str">
        <f ca="1">OFFSET(L!$C$1,MATCH("Declaration"&amp;ADDRESS(ROW(),COLUMN(),4),L!$A:$A,0)-1,SL,,)</f>
        <v>Conflict Minerals Reporting Template (CMRT)</v>
      </c>
      <c r="E2" s="316"/>
      <c r="F2" s="316"/>
      <c r="G2" s="316"/>
      <c r="H2" s="316"/>
      <c r="I2" s="316"/>
      <c r="J2" s="31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28"/>
      <c r="G3" s="328"/>
      <c r="H3" s="328"/>
      <c r="I3" s="145"/>
      <c r="J3" s="135" t="s">
        <v>15370</v>
      </c>
      <c r="K3" s="33"/>
      <c r="L3" s="97"/>
      <c r="P3" s="42">
        <f>MATCH($D$3,LN,0)</f>
        <v>1</v>
      </c>
    </row>
    <row r="4" spans="1:34" ht="16.2">
      <c r="A4" s="31"/>
      <c r="B4" s="324" t="str">
        <f ca="1">OFFSET(L!$C$1,MATCH("Declaration"&amp;ADDRESS(ROW(),COLUMN(),4),L!$A:$A,0)-1,SL,,)</f>
        <v>The purpose of this document is to collect sourcing information on tin, tantalum, tungsten and gold used in products</v>
      </c>
      <c r="C4" s="324"/>
      <c r="D4" s="324"/>
      <c r="E4" s="324"/>
      <c r="F4" s="324"/>
      <c r="G4" s="324"/>
      <c r="H4" s="324"/>
      <c r="I4" s="329" t="str">
        <f ca="1">OFFSET(L!$C$1,MATCH("Declaration"&amp;ADDRESS(ROW(),COLUMN(),4),L!$A:$A,0)-1,SL,,)</f>
        <v>Link to Terms &amp; Conditions</v>
      </c>
      <c r="J4" s="329"/>
      <c r="K4" s="33"/>
      <c r="L4" s="112"/>
      <c r="P4" s="2"/>
      <c r="Q4" s="2"/>
      <c r="R4" s="2"/>
      <c r="S4" s="2"/>
      <c r="T4" s="2"/>
      <c r="U4" s="2"/>
      <c r="V4" s="2"/>
      <c r="W4" s="2"/>
      <c r="X4" s="2"/>
      <c r="Y4" s="2"/>
      <c r="Z4" s="2"/>
      <c r="AA4" s="2"/>
      <c r="AB4" s="2"/>
      <c r="AC4" s="2"/>
      <c r="AD4" s="2"/>
      <c r="AE4" s="2"/>
      <c r="AF4" s="2"/>
      <c r="AG4" s="2"/>
      <c r="AH4" s="2"/>
    </row>
    <row r="5" spans="1:34" ht="16.2">
      <c r="A5" s="131" t="str">
        <f>LEFT(D9,1)</f>
        <v>B</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2.4">
      <c r="A6" s="31"/>
      <c r="B6" s="324" t="str">
        <f ca="1">OFFSET(L!$C$1,MATCH("Declaration"&amp;ADDRESS(ROW(),COLUMN(),4),L!$A:$A,0)-1,SL,,)</f>
        <v>Mandatory fields are noted with an asterisk (*).  Consult the instructions tab for guidance on how to answer each question.</v>
      </c>
      <c r="C6" s="324"/>
      <c r="D6" s="324"/>
      <c r="E6" s="324"/>
      <c r="F6" s="324"/>
      <c r="G6" s="324"/>
      <c r="H6" s="324"/>
      <c r="I6" s="324"/>
      <c r="J6" s="324"/>
      <c r="K6" s="33"/>
      <c r="L6" s="112" t="s">
        <v>428</v>
      </c>
      <c r="P6" s="2"/>
      <c r="Q6" s="2"/>
      <c r="R6" s="2"/>
      <c r="S6" s="2"/>
      <c r="T6" s="2"/>
      <c r="U6" s="2"/>
      <c r="V6" s="2"/>
      <c r="W6" s="2"/>
      <c r="X6" s="2"/>
      <c r="Y6" s="2"/>
      <c r="Z6" s="2"/>
      <c r="AA6" s="2"/>
      <c r="AB6" s="2"/>
      <c r="AC6" s="2"/>
      <c r="AD6" s="2"/>
      <c r="AE6" s="2"/>
      <c r="AF6" s="2"/>
      <c r="AG6" s="2"/>
      <c r="AH6" s="2"/>
    </row>
    <row r="7" spans="1:34" ht="37.200000000000003" customHeight="1">
      <c r="A7" s="31"/>
      <c r="B7" s="333" t="str">
        <f ca="1">OFFSET(L!$C$1,MATCH("Declaration"&amp;ADDRESS(ROW(),COLUMN(),4),L!$A:$A,0)-1,SL,,)</f>
        <v>Company Information</v>
      </c>
      <c r="C7" s="333"/>
      <c r="D7" s="333"/>
      <c r="E7" s="333"/>
      <c r="F7" s="333"/>
      <c r="G7" s="333"/>
      <c r="H7" s="333"/>
      <c r="I7" s="333"/>
      <c r="J7" s="333"/>
      <c r="K7" s="33"/>
      <c r="L7" s="112"/>
      <c r="P7" s="2"/>
      <c r="Q7" s="2"/>
      <c r="R7" s="2"/>
      <c r="S7" s="2"/>
      <c r="T7" s="2"/>
      <c r="U7" s="2"/>
      <c r="V7" s="2"/>
      <c r="W7" s="2"/>
      <c r="X7" s="2"/>
      <c r="Y7" s="2"/>
      <c r="Z7" s="2"/>
      <c r="AA7" s="2"/>
      <c r="AB7" s="2"/>
      <c r="AC7" s="2"/>
      <c r="AD7" s="2"/>
      <c r="AE7" s="2"/>
      <c r="AF7" s="2"/>
      <c r="AG7" s="2"/>
      <c r="AH7" s="2"/>
    </row>
    <row r="8" spans="1:34" ht="16.2">
      <c r="A8" s="35"/>
      <c r="B8" s="70" t="str">
        <f ca="1">OFFSET(L!$C$1,MATCH("Declaration"&amp;ADDRESS(ROW(),COLUMN(),4),L!$A:$A,0)-1,SL,,)</f>
        <v>Company Name (*):</v>
      </c>
      <c r="C8" s="73"/>
      <c r="D8" s="318" t="s">
        <v>15893</v>
      </c>
      <c r="E8" s="319"/>
      <c r="F8" s="319"/>
      <c r="G8" s="319"/>
      <c r="H8" s="319"/>
      <c r="I8" s="319"/>
      <c r="J8" s="320"/>
      <c r="K8" s="36"/>
      <c r="L8" s="112"/>
      <c r="P8" s="2"/>
      <c r="Q8" s="2"/>
      <c r="R8" s="2"/>
      <c r="S8" s="2"/>
      <c r="T8" s="2"/>
      <c r="U8" s="2"/>
      <c r="V8" s="2"/>
      <c r="W8" s="2"/>
      <c r="X8" s="2"/>
      <c r="Y8" s="2"/>
      <c r="Z8" s="2"/>
      <c r="AA8" s="2"/>
      <c r="AB8" s="2"/>
      <c r="AC8" s="2"/>
      <c r="AD8" s="2"/>
      <c r="AE8" s="2"/>
      <c r="AF8" s="2"/>
      <c r="AG8" s="2"/>
      <c r="AH8" s="2"/>
    </row>
    <row r="9" spans="1:34" ht="16.2">
      <c r="A9" s="35"/>
      <c r="B9" s="70" t="str">
        <f ca="1">OFFSET(L!$C$1,MATCH("Declaration"&amp;ADDRESS(ROW(),COLUMN(),4),L!$A:$A,0)-1,SL,,)</f>
        <v>Declaration Scope or Class (*):</v>
      </c>
      <c r="C9" s="73"/>
      <c r="D9" s="330" t="s">
        <v>480</v>
      </c>
      <c r="E9" s="331"/>
      <c r="F9" s="331"/>
      <c r="G9" s="33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700000000000003" customHeight="1">
      <c r="A10" s="35"/>
      <c r="B10" s="334" t="str">
        <f ca="1">OFFSET(L!$C$1,MATCH("Declaration"&amp;ADDRESS(ROW(),COLUMN(),4)&amp;LEFT($D$9,1),L!$A:$A,0)-1,SL,,)</f>
        <v>Go to Product List tab to enter products this declaration applies to</v>
      </c>
      <c r="C10" s="119"/>
      <c r="D10" s="325"/>
      <c r="E10" s="326"/>
      <c r="F10" s="326"/>
      <c r="G10" s="326"/>
      <c r="H10" s="326"/>
      <c r="I10" s="326"/>
      <c r="J10" s="327"/>
      <c r="K10" s="33"/>
      <c r="L10" s="112"/>
      <c r="Q10" s="2"/>
      <c r="R10" s="2"/>
      <c r="S10" s="2"/>
      <c r="T10" s="2"/>
      <c r="U10" s="2"/>
      <c r="V10" s="2"/>
      <c r="W10" s="2"/>
      <c r="X10" s="2"/>
      <c r="Y10" s="2"/>
      <c r="Z10" s="2"/>
      <c r="AA10" s="2"/>
      <c r="AB10" s="2"/>
      <c r="AC10" s="2"/>
      <c r="AD10" s="2"/>
      <c r="AE10" s="2"/>
      <c r="AF10" s="2"/>
      <c r="AG10" s="2"/>
      <c r="AH10" s="2"/>
    </row>
    <row r="11" spans="1:34" ht="16.2">
      <c r="A11" s="35"/>
      <c r="B11" s="335"/>
      <c r="C11" s="119"/>
      <c r="D11" s="341" t="str">
        <f ca="1">IF(D9=Q9,OFFSET(L!$C$1,MATCH("Declaration"&amp;ADDRESS(ROW(),COLUMN(),4),L!$A:$A,0)-1,SL,,),"")</f>
        <v>Click here to enter the products this declaration applies to</v>
      </c>
      <c r="E11" s="342"/>
      <c r="F11" s="342"/>
      <c r="G11" s="342"/>
      <c r="H11" s="342"/>
      <c r="I11" s="342"/>
      <c r="J11" s="343"/>
      <c r="K11" s="33"/>
      <c r="L11" s="112"/>
      <c r="Q11" s="2"/>
      <c r="R11" s="2"/>
      <c r="S11" s="2"/>
      <c r="T11" s="2"/>
      <c r="U11" s="2"/>
      <c r="V11" s="2"/>
      <c r="W11" s="2"/>
      <c r="X11" s="2"/>
      <c r="Y11" s="2"/>
      <c r="Z11" s="2"/>
      <c r="AA11" s="2"/>
      <c r="AB11" s="2"/>
      <c r="AC11" s="2"/>
      <c r="AD11" s="2"/>
      <c r="AE11" s="2"/>
      <c r="AF11" s="2"/>
      <c r="AG11" s="2"/>
      <c r="AH11" s="2"/>
    </row>
    <row r="12" spans="1:34" ht="16.2">
      <c r="A12" s="35"/>
      <c r="B12" s="37" t="str">
        <f ca="1">OFFSET(L!$C$1,MATCH("Declaration"&amp;ADDRESS(ROW(),COLUMN(),4),L!$A:$A,0)-1,SL,,)</f>
        <v>Company Unique ID:</v>
      </c>
      <c r="C12" s="74"/>
      <c r="D12" s="321"/>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6.2">
      <c r="A13" s="35"/>
      <c r="B13" s="37" t="str">
        <f ca="1">OFFSET(L!$C$1,MATCH("Declaration"&amp;ADDRESS(ROW(),COLUMN(),4),L!$A:$A,0)-1,SL,,)</f>
        <v>Company Unique ID Authority:</v>
      </c>
      <c r="C13" s="74"/>
      <c r="D13" s="321"/>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6.2">
      <c r="A14" s="35"/>
      <c r="B14" s="37" t="str">
        <f ca="1">OFFSET(L!$C$1,MATCH("Declaration"&amp;ADDRESS(ROW(),COLUMN(),4),L!$A:$A,0)-1,SL,,)</f>
        <v>Address:</v>
      </c>
      <c r="C14" s="74"/>
      <c r="D14" s="321" t="s">
        <v>15896</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6.2">
      <c r="A15" s="35"/>
      <c r="B15" s="37" t="str">
        <f ca="1">OFFSET(L!$C$1,MATCH("Declaration"&amp;ADDRESS(ROW(),COLUMN(),4),L!$A:$A,0)-1,SL,,)</f>
        <v>Contact Name (*):</v>
      </c>
      <c r="C15" s="74"/>
      <c r="D15" s="321" t="s">
        <v>15893</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6.2">
      <c r="A16" s="35"/>
      <c r="B16" s="37" t="str">
        <f ca="1">OFFSET(L!$C$1,MATCH("Declaration"&amp;ADDRESS(ROW(),COLUMN(),4),L!$A:$A,0)-1,SL,,)</f>
        <v>Email – Contact (*):</v>
      </c>
      <c r="C16" s="74"/>
      <c r="D16" s="336" t="s">
        <v>15894</v>
      </c>
      <c r="E16" s="337"/>
      <c r="F16" s="337"/>
      <c r="G16" s="337"/>
      <c r="H16" s="337"/>
      <c r="I16" s="337"/>
      <c r="J16" s="338"/>
      <c r="K16" s="33"/>
      <c r="L16" s="112"/>
      <c r="Q16" s="2"/>
      <c r="R16" s="2"/>
      <c r="S16" s="2"/>
      <c r="T16" s="2"/>
      <c r="U16" s="2"/>
      <c r="V16" s="2"/>
      <c r="W16" s="2"/>
      <c r="X16" s="2"/>
      <c r="Y16" s="2"/>
      <c r="Z16" s="2"/>
      <c r="AA16" s="2"/>
      <c r="AB16" s="2"/>
      <c r="AC16" s="2"/>
      <c r="AD16" s="2"/>
      <c r="AE16" s="2"/>
      <c r="AF16" s="2"/>
      <c r="AG16" s="2"/>
      <c r="AH16" s="2"/>
    </row>
    <row r="17" spans="1:34" ht="16.2">
      <c r="A17" s="35"/>
      <c r="B17" s="37" t="str">
        <f ca="1">OFFSET(L!$C$1,MATCH("Declaration"&amp;ADDRESS(ROW(),COLUMN(),4),L!$A:$A,0)-1,SL,,)</f>
        <v>Phone – Contact (*):</v>
      </c>
      <c r="C17" s="74"/>
      <c r="D17" s="321" t="s">
        <v>15895</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2">
      <c r="A18" s="35"/>
      <c r="B18" s="37" t="str">
        <f ca="1">OFFSET(L!$C$1,MATCH("Declaration"&amp;ADDRESS(ROW(),COLUMN(),4),L!$A:$A,0)-1,SL,,)</f>
        <v>Authorizer (*):</v>
      </c>
      <c r="C18" s="74"/>
      <c r="D18" s="354" t="s">
        <v>15893</v>
      </c>
      <c r="E18" s="355"/>
      <c r="F18" s="355"/>
      <c r="G18" s="355"/>
      <c r="H18" s="355"/>
      <c r="I18" s="355"/>
      <c r="J18" s="356"/>
      <c r="K18" s="33"/>
      <c r="L18" s="107"/>
      <c r="Q18" s="2"/>
      <c r="R18" s="2"/>
      <c r="S18" s="2"/>
      <c r="T18" s="2"/>
      <c r="U18" s="2"/>
      <c r="V18" s="2"/>
      <c r="W18" s="2"/>
      <c r="X18" s="2"/>
      <c r="Y18" s="2"/>
      <c r="Z18" s="2"/>
      <c r="AA18" s="2"/>
      <c r="AB18" s="2"/>
      <c r="AC18" s="2"/>
      <c r="AD18" s="2"/>
      <c r="AE18" s="2"/>
      <c r="AF18" s="2"/>
      <c r="AG18" s="2"/>
      <c r="AH18" s="2"/>
    </row>
    <row r="19" spans="1:34" ht="22.2">
      <c r="A19" s="35"/>
      <c r="B19" s="37" t="str">
        <f ca="1">OFFSET(L!$C$1,MATCH("Declaration"&amp;ADDRESS(ROW(),COLUMN(),4),L!$A:$A,0)-1,SL,,)</f>
        <v>Title - Authorizer:</v>
      </c>
      <c r="C19" s="74"/>
      <c r="D19" s="321" t="s">
        <v>15896</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2">
      <c r="A20" s="35"/>
      <c r="B20" s="37" t="str">
        <f ca="1">OFFSET(L!$C$1,MATCH("Declaration"&amp;ADDRESS(ROW(),COLUMN(),4),L!$A:$A,0)-1,SL,,)</f>
        <v>Email - Authorizer (*):</v>
      </c>
      <c r="C20" s="74"/>
      <c r="D20" s="336" t="s">
        <v>15894</v>
      </c>
      <c r="E20" s="337"/>
      <c r="F20" s="337"/>
      <c r="G20" s="337"/>
      <c r="H20" s="337"/>
      <c r="I20" s="337"/>
      <c r="J20" s="338"/>
      <c r="K20" s="33"/>
      <c r="L20" s="107"/>
      <c r="P20" s="2"/>
      <c r="Q20" s="2"/>
      <c r="R20" s="2"/>
      <c r="S20" s="2"/>
      <c r="T20" s="2"/>
      <c r="U20" s="2"/>
      <c r="V20" s="2"/>
      <c r="W20" s="2"/>
      <c r="X20" s="2"/>
      <c r="Y20" s="2"/>
      <c r="Z20" s="2"/>
      <c r="AA20" s="2"/>
      <c r="AB20" s="2"/>
      <c r="AC20" s="2"/>
      <c r="AD20" s="2"/>
      <c r="AE20" s="2"/>
      <c r="AF20" s="2"/>
      <c r="AG20" s="2"/>
      <c r="AH20" s="2"/>
    </row>
    <row r="21" spans="1:34" ht="16.2">
      <c r="A21" s="35"/>
      <c r="B21" s="37" t="str">
        <f ca="1">OFFSET(L!$C$1,MATCH("Declaration"&amp;ADDRESS(ROW(),COLUMN(),4),L!$A:$A,0)-1,SL,,)</f>
        <v>Phone - Authorizer:</v>
      </c>
      <c r="C21" s="130"/>
      <c r="D21" s="294" t="s">
        <v>15879</v>
      </c>
      <c r="E21" s="295"/>
      <c r="F21" s="295"/>
      <c r="G21" s="295"/>
      <c r="H21" s="295"/>
      <c r="I21" s="295"/>
      <c r="J21" s="296"/>
      <c r="K21" s="33"/>
      <c r="L21" s="112"/>
      <c r="P21" s="2"/>
      <c r="Q21" s="2"/>
      <c r="R21" s="2"/>
      <c r="S21" s="2"/>
      <c r="T21" s="2"/>
      <c r="U21" s="2"/>
      <c r="V21" s="2"/>
      <c r="W21" s="2"/>
      <c r="X21" s="2"/>
      <c r="Y21" s="2"/>
      <c r="Z21" s="2"/>
      <c r="AA21" s="2"/>
      <c r="AB21" s="2"/>
      <c r="AC21" s="2"/>
      <c r="AD21" s="2"/>
      <c r="AE21" s="2"/>
      <c r="AF21" s="2"/>
      <c r="AG21" s="2"/>
      <c r="AH21" s="2"/>
    </row>
    <row r="22" spans="1:34" ht="17.399999999999999">
      <c r="A22" s="35"/>
      <c r="B22" s="37" t="str">
        <f ca="1">OFFSET(L!$C$1,MATCH("Declaration"&amp;ADDRESS(ROW(),COLUMN(),4),L!$A:$A,0)-1,SL,,)</f>
        <v>Effective Date (*):</v>
      </c>
      <c r="C22" s="75"/>
      <c r="D22" s="299">
        <v>46211</v>
      </c>
      <c r="E22" s="30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399999999999999">
      <c r="A23" s="38"/>
      <c r="B23" s="76"/>
      <c r="C23" s="16"/>
      <c r="D23" s="346"/>
      <c r="E23" s="34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6.2">
      <c r="A24" s="39"/>
      <c r="B24" s="301" t="str">
        <f ca="1">OFFSET(L!$C$1,MATCH("Declaration"&amp;ADDRESS(ROW(),COLUMN(),4),L!$A:$A,0)-1,SL,,)</f>
        <v>Answer the following questions 1 - 8 based on the declaration scope indicated above</v>
      </c>
      <c r="C24" s="301"/>
      <c r="D24" s="301"/>
      <c r="E24" s="301"/>
      <c r="F24" s="301"/>
      <c r="G24" s="301"/>
      <c r="H24" s="301"/>
      <c r="I24" s="301"/>
      <c r="J24" s="30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8" t="str">
        <f ca="1">OFFSET(L!$C$1,MATCH("Declaration"&amp;ADDRESS(ROW(),COLUMN(),4),L!$A:$A,0)-1,SL,,)</f>
        <v>Answer</v>
      </c>
      <c r="E25" s="30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2">
      <c r="A26" s="38"/>
      <c r="B26" s="37" t="str">
        <f ca="1">OFFSET(L!$C$1,MATCH("Declaration"&amp;ADDRESS(ROW(),COLUMN(),4),L!$A:$A,0)-1,SL,,)&amp;P26</f>
        <v xml:space="preserve">Tantalum  </v>
      </c>
      <c r="C26" s="32"/>
      <c r="D26" s="297" t="s">
        <v>474</v>
      </c>
      <c r="E26" s="298"/>
      <c r="F26" s="11"/>
      <c r="G26" s="305"/>
      <c r="H26" s="306"/>
      <c r="I26" s="306"/>
      <c r="J26" s="307"/>
      <c r="K26" s="33"/>
      <c r="L26" s="113"/>
      <c r="P26" s="42" t="str">
        <f>IF(D$26="No","","(*)")</f>
        <v/>
      </c>
      <c r="R26" s="2"/>
      <c r="S26" s="2"/>
      <c r="T26" s="2"/>
      <c r="U26" s="2"/>
      <c r="V26" s="2"/>
      <c r="W26" s="2"/>
      <c r="X26" s="2"/>
      <c r="Y26" s="2"/>
      <c r="Z26" s="2"/>
      <c r="AA26" s="2"/>
      <c r="AB26" s="2"/>
      <c r="AC26" s="2"/>
      <c r="AD26" s="2"/>
      <c r="AE26" s="2"/>
      <c r="AF26" s="2"/>
      <c r="AG26" s="2"/>
      <c r="AH26" s="2"/>
    </row>
    <row r="27" spans="1:34" ht="22.2">
      <c r="A27" s="38"/>
      <c r="B27" s="37" t="str">
        <f ca="1">OFFSET(L!$C$1,MATCH("Declaration"&amp;ADDRESS(ROW(),COLUMN(),4),L!$A:$A,0)-1,SL,,)&amp;P27</f>
        <v>Tin  (*)</v>
      </c>
      <c r="C27" s="32"/>
      <c r="D27" s="297" t="s">
        <v>473</v>
      </c>
      <c r="E27" s="298"/>
      <c r="F27" s="11"/>
      <c r="G27" s="305"/>
      <c r="H27" s="306"/>
      <c r="I27" s="306"/>
      <c r="J27" s="307"/>
      <c r="K27" s="33"/>
      <c r="L27" s="113"/>
      <c r="P27" s="42" t="str">
        <f>IF(D$27="No","","(*)")</f>
        <v>(*)</v>
      </c>
      <c r="R27" s="2"/>
      <c r="S27" s="2"/>
      <c r="T27" s="2"/>
      <c r="U27" s="2"/>
      <c r="V27" s="2"/>
      <c r="W27" s="2"/>
      <c r="X27" s="2"/>
      <c r="Y27" s="2"/>
      <c r="Z27" s="2"/>
      <c r="AA27" s="2"/>
      <c r="AB27" s="2"/>
      <c r="AC27" s="2"/>
      <c r="AD27" s="2"/>
      <c r="AE27" s="2"/>
      <c r="AF27" s="2"/>
      <c r="AG27" s="2"/>
      <c r="AH27" s="2"/>
    </row>
    <row r="28" spans="1:34" ht="22.2">
      <c r="A28" s="38"/>
      <c r="B28" s="37" t="str">
        <f ca="1">OFFSET(L!$C$1,MATCH("Declaration"&amp;ADDRESS(ROW(),COLUMN(),4),L!$A:$A,0)-1,SL,,)&amp;P28</f>
        <v>Gold  (*)</v>
      </c>
      <c r="C28" s="32"/>
      <c r="D28" s="297" t="s">
        <v>473</v>
      </c>
      <c r="E28" s="298"/>
      <c r="F28" s="11"/>
      <c r="G28" s="305"/>
      <c r="H28" s="306"/>
      <c r="I28" s="306"/>
      <c r="J28" s="307"/>
      <c r="K28" s="33"/>
      <c r="L28" s="113"/>
      <c r="P28" s="42" t="str">
        <f>IF(D$28="No","","(*)")</f>
        <v>(*)</v>
      </c>
      <c r="R28" s="2"/>
      <c r="S28" s="2"/>
      <c r="T28" s="2"/>
      <c r="U28" s="2"/>
      <c r="V28" s="2"/>
      <c r="W28" s="2"/>
      <c r="X28" s="2"/>
      <c r="Y28" s="2"/>
      <c r="Z28" s="2"/>
      <c r="AA28" s="2"/>
      <c r="AB28" s="2"/>
      <c r="AC28" s="2"/>
      <c r="AD28" s="2"/>
      <c r="AE28" s="2"/>
      <c r="AF28" s="2"/>
      <c r="AG28" s="2"/>
      <c r="AH28" s="2"/>
    </row>
    <row r="29" spans="1:34" ht="22.2">
      <c r="A29" s="38"/>
      <c r="B29" s="37" t="str">
        <f ca="1">OFFSET(L!$C$1,MATCH("Declaration"&amp;ADDRESS(ROW(),COLUMN(),4),L!$A:$A,0)-1,SL,,)&amp;P29</f>
        <v xml:space="preserve">Tungsten  </v>
      </c>
      <c r="C29" s="32"/>
      <c r="D29" s="297" t="s">
        <v>474</v>
      </c>
      <c r="E29" s="298"/>
      <c r="F29" s="11"/>
      <c r="G29" s="305"/>
      <c r="H29" s="306"/>
      <c r="I29" s="306"/>
      <c r="J29" s="307"/>
      <c r="K29" s="33"/>
      <c r="L29" s="113"/>
      <c r="P29" s="42" t="str">
        <f>IF(D$29="No","","(*)")</f>
        <v/>
      </c>
      <c r="R29" s="2"/>
      <c r="S29" s="2"/>
      <c r="T29" s="2"/>
      <c r="U29" s="2"/>
      <c r="V29" s="2"/>
      <c r="W29" s="2"/>
      <c r="X29" s="2"/>
      <c r="Y29" s="2"/>
      <c r="Z29" s="2"/>
      <c r="AA29" s="2"/>
      <c r="AB29" s="2"/>
      <c r="AC29" s="2"/>
      <c r="AD29" s="2"/>
      <c r="AE29" s="2"/>
      <c r="AF29" s="2"/>
      <c r="AG29" s="2"/>
      <c r="AH29" s="2"/>
    </row>
    <row r="30" spans="1:34" ht="17.399999999999999">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02" t="str">
        <f ca="1">D25</f>
        <v>Answer</v>
      </c>
      <c r="E31" s="302"/>
      <c r="F31" s="17"/>
      <c r="G31" s="41" t="str">
        <f ca="1">G25</f>
        <v>Comments</v>
      </c>
      <c r="H31" s="41"/>
      <c r="I31" s="41"/>
      <c r="J31" s="80"/>
      <c r="K31" s="33"/>
      <c r="L31" s="108" t="s">
        <v>1197</v>
      </c>
      <c r="P31" s="42">
        <f>COUNTIF(D$26:D$29,"No")</f>
        <v>2</v>
      </c>
      <c r="Q31" s="42" t="str">
        <f>IF(P31=4,""," (*)")</f>
        <v xml:space="preserve"> (*)</v>
      </c>
      <c r="R31" s="2"/>
      <c r="S31" s="2"/>
      <c r="T31" s="2"/>
      <c r="U31" s="2"/>
      <c r="V31" s="2"/>
      <c r="W31" s="2"/>
      <c r="X31" s="2"/>
      <c r="Y31" s="2"/>
      <c r="Z31" s="2"/>
      <c r="AA31" s="2"/>
      <c r="AB31" s="2"/>
      <c r="AC31" s="2"/>
      <c r="AD31" s="2"/>
      <c r="AE31" s="2"/>
      <c r="AF31" s="2"/>
      <c r="AG31" s="2"/>
      <c r="AH31" s="2"/>
    </row>
    <row r="32" spans="1:34" ht="22.2">
      <c r="A32" s="38"/>
      <c r="B32" s="37" t="str">
        <f ca="1">B26</f>
        <v xml:space="preserve">Tantalum  </v>
      </c>
      <c r="C32" s="9"/>
      <c r="D32" s="303"/>
      <c r="E32" s="304"/>
      <c r="F32" s="44"/>
      <c r="G32" s="305"/>
      <c r="H32" s="306"/>
      <c r="I32" s="306"/>
      <c r="J32" s="307"/>
      <c r="K32" s="33"/>
      <c r="L32" s="113"/>
      <c r="P32" s="42" t="str">
        <f>IF(D$32="No","","(*)")</f>
        <v>(*)</v>
      </c>
      <c r="Q32" s="2"/>
      <c r="R32" s="2"/>
      <c r="S32" s="2"/>
      <c r="T32" s="2"/>
      <c r="U32" s="2"/>
      <c r="V32" s="2"/>
      <c r="W32" s="2"/>
      <c r="X32" s="2"/>
      <c r="Y32" s="2"/>
      <c r="Z32" s="2"/>
      <c r="AA32" s="2"/>
      <c r="AB32" s="2"/>
      <c r="AC32" s="2"/>
      <c r="AD32" s="2"/>
      <c r="AE32" s="2"/>
      <c r="AF32" s="2"/>
      <c r="AG32" s="2"/>
      <c r="AH32" s="2"/>
    </row>
    <row r="33" spans="1:34" ht="22.2">
      <c r="A33" s="38"/>
      <c r="B33" s="37" t="str">
        <f ca="1">B27</f>
        <v>Tin  (*)</v>
      </c>
      <c r="C33" s="9"/>
      <c r="D33" s="297" t="s">
        <v>473</v>
      </c>
      <c r="E33" s="298"/>
      <c r="F33" s="44"/>
      <c r="G33" s="305"/>
      <c r="H33" s="306"/>
      <c r="I33" s="306"/>
      <c r="J33" s="307"/>
      <c r="K33" s="33"/>
      <c r="L33" s="113"/>
      <c r="P33" s="42" t="str">
        <f>IF(D$33="No","","(*)")</f>
        <v>(*)</v>
      </c>
      <c r="Q33" s="2"/>
      <c r="R33" s="2"/>
      <c r="S33" s="2"/>
      <c r="T33" s="2"/>
      <c r="U33" s="2"/>
      <c r="V33" s="2"/>
      <c r="W33" s="2"/>
      <c r="X33" s="2"/>
      <c r="Y33" s="2"/>
      <c r="Z33" s="2"/>
      <c r="AA33" s="2"/>
      <c r="AB33" s="2"/>
      <c r="AC33" s="2"/>
      <c r="AD33" s="2"/>
      <c r="AE33" s="2"/>
      <c r="AF33" s="2"/>
      <c r="AG33" s="2"/>
      <c r="AH33" s="2"/>
    </row>
    <row r="34" spans="1:34" ht="22.2">
      <c r="A34" s="38"/>
      <c r="B34" s="37" t="str">
        <f ca="1">B28</f>
        <v>Gold  (*)</v>
      </c>
      <c r="C34" s="9"/>
      <c r="D34" s="297" t="s">
        <v>473</v>
      </c>
      <c r="E34" s="298"/>
      <c r="F34" s="44"/>
      <c r="G34" s="305"/>
      <c r="H34" s="306"/>
      <c r="I34" s="306"/>
      <c r="J34" s="307"/>
      <c r="K34" s="33"/>
      <c r="L34" s="113"/>
      <c r="P34" s="42" t="str">
        <f>IF(D$34="No","","(*)")</f>
        <v>(*)</v>
      </c>
      <c r="Q34" s="2"/>
      <c r="R34" s="2"/>
      <c r="S34" s="2"/>
      <c r="T34" s="2"/>
      <c r="U34" s="2"/>
      <c r="V34" s="2"/>
      <c r="W34" s="2"/>
      <c r="X34" s="2"/>
      <c r="Y34" s="2"/>
      <c r="Z34" s="2"/>
      <c r="AA34" s="2"/>
      <c r="AB34" s="2"/>
      <c r="AC34" s="2"/>
      <c r="AD34" s="2"/>
      <c r="AE34" s="2"/>
      <c r="AF34" s="2"/>
      <c r="AG34" s="2"/>
      <c r="AH34" s="2"/>
    </row>
    <row r="35" spans="1:34" ht="22.2">
      <c r="A35" s="38"/>
      <c r="B35" s="37" t="str">
        <f ca="1">B29</f>
        <v xml:space="preserve">Tungsten  </v>
      </c>
      <c r="C35" s="9"/>
      <c r="D35" s="297"/>
      <c r="E35" s="298"/>
      <c r="F35" s="44"/>
      <c r="G35" s="305"/>
      <c r="H35" s="306"/>
      <c r="I35" s="306"/>
      <c r="J35" s="307"/>
      <c r="K35" s="33"/>
      <c r="L35" s="113"/>
      <c r="P35" s="42" t="str">
        <f>IF(D$35="No","","(*)")</f>
        <v>(*)</v>
      </c>
      <c r="Q35" s="2"/>
      <c r="R35" s="2"/>
      <c r="S35" s="2"/>
      <c r="T35" s="2"/>
      <c r="U35" s="2"/>
      <c r="V35" s="2"/>
      <c r="W35" s="2"/>
      <c r="X35" s="2"/>
      <c r="Y35" s="2"/>
      <c r="Z35" s="2"/>
      <c r="AA35" s="2"/>
      <c r="AB35" s="2"/>
      <c r="AC35" s="2"/>
      <c r="AD35" s="2"/>
      <c r="AE35" s="2"/>
      <c r="AF35" s="2"/>
      <c r="AG35" s="2"/>
      <c r="AH35" s="2"/>
    </row>
    <row r="36" spans="1:34" ht="17.399999999999999">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02" t="str">
        <f ca="1">D25</f>
        <v>Answer</v>
      </c>
      <c r="E37" s="302"/>
      <c r="F37" s="17"/>
      <c r="G37" s="41" t="str">
        <f ca="1">G25</f>
        <v>Comments</v>
      </c>
      <c r="H37" s="345"/>
      <c r="I37" s="345"/>
      <c r="J37" s="345"/>
      <c r="K37" s="33"/>
      <c r="L37" s="108" t="s">
        <v>1197</v>
      </c>
      <c r="P37" s="42">
        <f>COUNTIF(D$26:D$29,"No")+COUNTIF(D$32:D$35,"No")</f>
        <v>2</v>
      </c>
      <c r="Q37" s="42" t="str">
        <f>IF(P37&gt;3,""," (*)")</f>
        <v xml:space="preserve"> (*)</v>
      </c>
      <c r="R37" s="2"/>
      <c r="S37" s="2"/>
      <c r="T37" s="2"/>
      <c r="U37" s="2"/>
      <c r="V37" s="2"/>
      <c r="W37" s="2"/>
      <c r="X37" s="2"/>
      <c r="Y37" s="2"/>
      <c r="Z37" s="2"/>
      <c r="AA37" s="2"/>
      <c r="AB37" s="2"/>
      <c r="AC37" s="2"/>
      <c r="AD37" s="2"/>
      <c r="AE37" s="2"/>
      <c r="AF37" s="2"/>
      <c r="AG37" s="2"/>
      <c r="AH37" s="2"/>
    </row>
    <row r="38" spans="1:34" ht="22.2">
      <c r="A38" s="38"/>
      <c r="B38" s="37" t="str">
        <f ca="1">OFFSET(L!$C$1,MATCH("Declaration"&amp;ADDRESS(ROW(),COLUMN(),4),L!$A:$A,0)-1,SL,,)&amp;P38</f>
        <v xml:space="preserve">Tantalum  </v>
      </c>
      <c r="C38" s="9"/>
      <c r="D38" s="297"/>
      <c r="E38" s="298"/>
      <c r="F38" s="44"/>
      <c r="G38" s="305"/>
      <c r="H38" s="306"/>
      <c r="I38" s="306"/>
      <c r="J38" s="307"/>
      <c r="K38" s="33"/>
      <c r="L38" s="113"/>
      <c r="P38" s="42" t="str">
        <f>IF((OR(D$26="No",D$32="No")),"","(*)")</f>
        <v/>
      </c>
      <c r="Q38" s="2"/>
      <c r="R38" s="2"/>
      <c r="S38" s="2"/>
      <c r="T38" s="2"/>
      <c r="U38" s="2"/>
      <c r="V38" s="2"/>
      <c r="W38" s="2"/>
      <c r="X38" s="2"/>
      <c r="Y38" s="2"/>
      <c r="Z38" s="2"/>
      <c r="AA38" s="2"/>
      <c r="AB38" s="2"/>
      <c r="AC38" s="2"/>
      <c r="AD38" s="2"/>
      <c r="AE38" s="2"/>
      <c r="AF38" s="2"/>
      <c r="AG38" s="2"/>
    </row>
    <row r="39" spans="1:34" ht="22.2">
      <c r="A39" s="38"/>
      <c r="B39" s="37" t="str">
        <f ca="1">OFFSET(L!$C$1,MATCH("Declaration"&amp;ADDRESS(ROW(),COLUMN(),4),L!$A:$A,0)-1,SL,,)&amp;P39</f>
        <v>Tin  (*)</v>
      </c>
      <c r="C39" s="9"/>
      <c r="D39" s="297" t="s">
        <v>473</v>
      </c>
      <c r="E39" s="298"/>
      <c r="F39" s="44"/>
      <c r="G39" s="305" t="s">
        <v>15883</v>
      </c>
      <c r="H39" s="306"/>
      <c r="I39" s="306"/>
      <c r="J39" s="307"/>
      <c r="K39" s="33"/>
      <c r="L39" s="113"/>
      <c r="P39" s="42" t="str">
        <f>IF((OR(D$27="No",D$33="No")),"","(*)")</f>
        <v>(*)</v>
      </c>
      <c r="Q39" s="2"/>
      <c r="R39" s="2"/>
      <c r="S39" s="2"/>
      <c r="T39" s="2"/>
      <c r="U39" s="2"/>
      <c r="V39" s="2"/>
      <c r="W39" s="2"/>
      <c r="X39" s="2"/>
      <c r="Y39" s="2"/>
      <c r="Z39" s="2"/>
      <c r="AA39" s="2"/>
      <c r="AB39" s="2"/>
      <c r="AC39" s="2"/>
      <c r="AD39" s="2"/>
      <c r="AE39" s="2"/>
      <c r="AF39" s="2"/>
      <c r="AG39" s="2"/>
    </row>
    <row r="40" spans="1:34" ht="22.2">
      <c r="A40" s="38"/>
      <c r="B40" s="37" t="str">
        <f ca="1">OFFSET(L!$C$1,MATCH("Declaration"&amp;ADDRESS(ROW(),COLUMN(),4),L!$A:$A,0)-1,SL,,)&amp;P40</f>
        <v>Gold  (*)</v>
      </c>
      <c r="C40" s="9"/>
      <c r="D40" s="297" t="s">
        <v>474</v>
      </c>
      <c r="E40" s="298"/>
      <c r="F40" s="44"/>
      <c r="G40" s="305"/>
      <c r="H40" s="306"/>
      <c r="I40" s="306"/>
      <c r="J40" s="307"/>
      <c r="K40" s="33"/>
      <c r="L40" s="113"/>
      <c r="P40" s="42" t="str">
        <f>IF((OR(D$28="No",D$34="No")),"","(*)")</f>
        <v>(*)</v>
      </c>
      <c r="Q40" s="2"/>
      <c r="R40" s="2"/>
      <c r="S40" s="2"/>
      <c r="T40" s="2"/>
      <c r="U40" s="2"/>
      <c r="V40" s="2"/>
      <c r="W40" s="2"/>
      <c r="X40" s="2"/>
      <c r="Y40" s="2"/>
      <c r="Z40" s="2"/>
      <c r="AA40" s="2"/>
      <c r="AB40" s="2"/>
      <c r="AC40" s="2"/>
      <c r="AD40" s="2"/>
      <c r="AE40" s="2"/>
      <c r="AF40" s="2"/>
      <c r="AG40" s="2"/>
    </row>
    <row r="41" spans="1:34" ht="22.2">
      <c r="A41" s="38"/>
      <c r="B41" s="37" t="str">
        <f ca="1">OFFSET(L!$C$1,MATCH("Declaration"&amp;ADDRESS(ROW(),COLUMN(),4),L!$A:$A,0)-1,SL,,)&amp;P41</f>
        <v xml:space="preserve">Tungsten  </v>
      </c>
      <c r="C41" s="9"/>
      <c r="D41" s="297"/>
      <c r="E41" s="298"/>
      <c r="F41" s="44"/>
      <c r="G41" s="305"/>
      <c r="H41" s="306"/>
      <c r="I41" s="306"/>
      <c r="J41" s="307"/>
      <c r="K41" s="33"/>
      <c r="L41" s="113"/>
      <c r="P41" s="42" t="str">
        <f>IF((OR(D$29="No",D$35="No")),"","(*)")</f>
        <v/>
      </c>
      <c r="Q41" s="2"/>
      <c r="R41" s="2"/>
      <c r="S41" s="2"/>
      <c r="T41" s="2"/>
      <c r="U41" s="2"/>
      <c r="V41" s="2"/>
      <c r="W41" s="2"/>
      <c r="X41" s="2"/>
      <c r="Y41" s="2"/>
      <c r="Z41" s="2"/>
      <c r="AA41" s="2"/>
      <c r="AB41" s="2"/>
      <c r="AC41" s="2"/>
      <c r="AD41" s="2"/>
      <c r="AE41" s="2"/>
      <c r="AF41" s="2"/>
      <c r="AG41" s="2"/>
    </row>
    <row r="42" spans="1:34" ht="17.399999999999999">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02" t="str">
        <f ca="1">D25</f>
        <v>Answer</v>
      </c>
      <c r="E43" s="302"/>
      <c r="F43" s="17"/>
      <c r="G43" s="41" t="str">
        <f ca="1">G25</f>
        <v>Comments</v>
      </c>
      <c r="H43" s="41"/>
      <c r="I43" s="41"/>
      <c r="J43" s="80"/>
      <c r="K43" s="33"/>
      <c r="L43" s="108"/>
      <c r="P43" s="42">
        <f>COUNTIF(D$26:D$29,"No")+COUNTIF(D$32:D$35,"No")</f>
        <v>2</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297"/>
      <c r="E44" s="298"/>
      <c r="F44" s="44"/>
      <c r="G44" s="305"/>
      <c r="H44" s="306"/>
      <c r="I44" s="306"/>
      <c r="J44" s="307"/>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297" t="s">
        <v>473</v>
      </c>
      <c r="E45" s="298"/>
      <c r="F45" s="44"/>
      <c r="G45" s="305" t="s">
        <v>15883</v>
      </c>
      <c r="H45" s="306"/>
      <c r="I45" s="306"/>
      <c r="J45" s="30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297" t="s">
        <v>474</v>
      </c>
      <c r="E46" s="298"/>
      <c r="F46" s="44"/>
      <c r="G46" s="305"/>
      <c r="H46" s="306"/>
      <c r="I46" s="306"/>
      <c r="J46" s="307"/>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297"/>
      <c r="E47" s="298"/>
      <c r="F47" s="44"/>
      <c r="G47" s="305"/>
      <c r="H47" s="306"/>
      <c r="I47" s="306"/>
      <c r="J47" s="307"/>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02" t="str">
        <f ca="1">D25</f>
        <v>Answer</v>
      </c>
      <c r="E49" s="30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2">
      <c r="A50" s="38"/>
      <c r="B50" s="37" t="str">
        <f ca="1">B38</f>
        <v xml:space="preserve">Tantalum  </v>
      </c>
      <c r="C50" s="9"/>
      <c r="D50" s="297"/>
      <c r="E50" s="298"/>
      <c r="F50" s="44"/>
      <c r="G50" s="305"/>
      <c r="H50" s="306"/>
      <c r="I50" s="306"/>
      <c r="J50" s="307"/>
      <c r="K50" s="33"/>
      <c r="L50" s="113"/>
      <c r="P50" s="2"/>
      <c r="Q50" s="2"/>
      <c r="R50" s="2"/>
      <c r="S50" s="2"/>
      <c r="T50" s="2"/>
      <c r="U50" s="2"/>
      <c r="V50" s="2"/>
      <c r="W50" s="2"/>
      <c r="X50" s="2"/>
      <c r="Y50" s="2"/>
      <c r="Z50" s="2"/>
      <c r="AA50" s="2"/>
      <c r="AB50" s="2"/>
      <c r="AC50" s="2"/>
      <c r="AD50" s="2"/>
      <c r="AE50" s="2"/>
      <c r="AF50" s="2"/>
      <c r="AG50" s="2"/>
      <c r="AH50" s="2"/>
    </row>
    <row r="51" spans="1:34" ht="22.2">
      <c r="A51" s="38"/>
      <c r="B51" s="37" t="str">
        <f ca="1">B39</f>
        <v>Tin  (*)</v>
      </c>
      <c r="C51" s="9"/>
      <c r="D51" s="297" t="s">
        <v>474</v>
      </c>
      <c r="E51" s="298"/>
      <c r="F51" s="44"/>
      <c r="G51" s="305"/>
      <c r="H51" s="306"/>
      <c r="I51" s="306"/>
      <c r="J51" s="307"/>
      <c r="K51" s="33"/>
      <c r="L51" s="113"/>
      <c r="P51" s="2"/>
      <c r="Q51" s="2"/>
      <c r="R51" s="2"/>
      <c r="S51" s="2"/>
      <c r="T51" s="2"/>
      <c r="U51" s="2"/>
      <c r="V51" s="2"/>
      <c r="W51" s="2"/>
      <c r="X51" s="2"/>
      <c r="Y51" s="2"/>
      <c r="Z51" s="2"/>
      <c r="AA51" s="2"/>
      <c r="AB51" s="2"/>
      <c r="AC51" s="2"/>
      <c r="AD51" s="2"/>
      <c r="AE51" s="2"/>
      <c r="AF51" s="2"/>
      <c r="AG51" s="2"/>
      <c r="AH51" s="2"/>
    </row>
    <row r="52" spans="1:34" ht="22.2">
      <c r="A52" s="38"/>
      <c r="B52" s="37" t="str">
        <f ca="1">B40</f>
        <v>Gold  (*)</v>
      </c>
      <c r="C52" s="9"/>
      <c r="D52" s="297" t="s">
        <v>474</v>
      </c>
      <c r="E52" s="298"/>
      <c r="F52" s="44"/>
      <c r="G52" s="305"/>
      <c r="H52" s="306"/>
      <c r="I52" s="306"/>
      <c r="J52" s="307"/>
      <c r="K52" s="33"/>
      <c r="L52" s="113"/>
      <c r="P52" s="2"/>
      <c r="Q52" s="2"/>
      <c r="R52" s="2"/>
      <c r="S52" s="2"/>
      <c r="T52" s="2"/>
      <c r="U52" s="2"/>
      <c r="V52" s="2"/>
      <c r="W52" s="2"/>
      <c r="X52" s="2"/>
      <c r="Y52" s="2"/>
      <c r="Z52" s="2"/>
      <c r="AA52" s="2"/>
      <c r="AB52" s="2"/>
      <c r="AC52" s="2"/>
      <c r="AD52" s="2"/>
      <c r="AE52" s="2"/>
      <c r="AF52" s="2"/>
      <c r="AG52" s="2"/>
      <c r="AH52" s="2"/>
    </row>
    <row r="53" spans="1:34" ht="22.2">
      <c r="A53" s="38"/>
      <c r="B53" s="37" t="str">
        <f ca="1">B41</f>
        <v xml:space="preserve">Tungsten  </v>
      </c>
      <c r="C53" s="9"/>
      <c r="D53" s="297"/>
      <c r="E53" s="298"/>
      <c r="F53" s="44"/>
      <c r="G53" s="305"/>
      <c r="H53" s="306"/>
      <c r="I53" s="306"/>
      <c r="J53" s="307"/>
      <c r="K53" s="33"/>
      <c r="L53" s="113"/>
      <c r="P53" s="2"/>
      <c r="Q53" s="2"/>
      <c r="R53" s="2"/>
      <c r="S53" s="2"/>
      <c r="T53" s="2"/>
      <c r="U53" s="2"/>
      <c r="V53" s="2"/>
      <c r="W53" s="2"/>
      <c r="X53" s="2"/>
      <c r="Y53" s="2"/>
      <c r="Z53" s="2"/>
      <c r="AA53" s="2"/>
      <c r="AB53" s="2"/>
      <c r="AC53" s="2"/>
      <c r="AD53" s="2"/>
      <c r="AE53" s="2"/>
      <c r="AF53" s="2"/>
      <c r="AG53" s="2"/>
      <c r="AH53" s="2"/>
    </row>
    <row r="54" spans="1:34" ht="17.399999999999999">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02" t="str">
        <f ca="1">D25</f>
        <v>Answer</v>
      </c>
      <c r="E55" s="30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2">
      <c r="A56" s="38"/>
      <c r="B56" s="37" t="str">
        <f ca="1">B38</f>
        <v xml:space="preserve">Tantalum  </v>
      </c>
      <c r="C56" s="32"/>
      <c r="D56" s="339"/>
      <c r="E56" s="340"/>
      <c r="F56" s="44"/>
      <c r="G56" s="305"/>
      <c r="H56" s="306"/>
      <c r="I56" s="306"/>
      <c r="J56" s="307"/>
      <c r="K56" s="33"/>
      <c r="L56" s="113"/>
      <c r="P56" s="2"/>
      <c r="Q56" s="2"/>
      <c r="R56" s="2"/>
      <c r="S56" s="2"/>
      <c r="T56" s="2"/>
      <c r="U56" s="2"/>
      <c r="V56" s="2"/>
      <c r="W56" s="2"/>
      <c r="X56" s="2"/>
      <c r="Y56" s="2"/>
      <c r="Z56" s="2"/>
      <c r="AA56" s="2"/>
      <c r="AB56" s="2"/>
      <c r="AC56" s="2"/>
      <c r="AD56" s="2"/>
      <c r="AE56" s="2"/>
      <c r="AF56" s="2"/>
      <c r="AG56" s="2"/>
      <c r="AH56" s="2"/>
    </row>
    <row r="57" spans="1:34" ht="22.2">
      <c r="A57" s="38"/>
      <c r="B57" s="37" t="str">
        <f ca="1">B39</f>
        <v>Tin  (*)</v>
      </c>
      <c r="C57" s="32"/>
      <c r="D57" s="339" t="s">
        <v>15884</v>
      </c>
      <c r="E57" s="340"/>
      <c r="F57" s="44"/>
      <c r="G57" s="305"/>
      <c r="H57" s="306"/>
      <c r="I57" s="306"/>
      <c r="J57" s="307"/>
      <c r="K57" s="33"/>
      <c r="L57" s="113"/>
      <c r="P57" s="2"/>
      <c r="Q57" s="2"/>
      <c r="R57" s="2"/>
      <c r="S57" s="2"/>
      <c r="T57" s="2"/>
      <c r="U57" s="2"/>
      <c r="V57" s="2"/>
      <c r="W57" s="2"/>
      <c r="X57" s="2"/>
      <c r="Y57" s="2"/>
      <c r="Z57" s="2"/>
      <c r="AA57" s="2"/>
      <c r="AB57" s="2"/>
      <c r="AC57" s="2"/>
      <c r="AD57" s="2"/>
      <c r="AE57" s="2"/>
      <c r="AF57" s="2"/>
      <c r="AG57" s="2"/>
      <c r="AH57" s="2"/>
    </row>
    <row r="58" spans="1:34" ht="22.2">
      <c r="A58" s="38"/>
      <c r="B58" s="37" t="str">
        <f ca="1">B40</f>
        <v>Gold  (*)</v>
      </c>
      <c r="C58" s="32"/>
      <c r="D58" s="339" t="s">
        <v>15884</v>
      </c>
      <c r="E58" s="340"/>
      <c r="F58" s="44"/>
      <c r="G58" s="305"/>
      <c r="H58" s="306"/>
      <c r="I58" s="306"/>
      <c r="J58" s="307"/>
      <c r="K58" s="33"/>
      <c r="L58" s="113"/>
      <c r="P58" s="2"/>
      <c r="Q58" s="2"/>
      <c r="R58" s="2"/>
      <c r="S58" s="2"/>
      <c r="T58" s="2"/>
      <c r="U58" s="2"/>
      <c r="V58" s="2"/>
      <c r="W58" s="2"/>
      <c r="X58" s="2"/>
      <c r="Y58" s="2"/>
      <c r="Z58" s="2"/>
      <c r="AA58" s="2"/>
      <c r="AB58" s="2"/>
      <c r="AC58" s="2"/>
      <c r="AD58" s="2"/>
      <c r="AE58" s="2"/>
      <c r="AF58" s="2"/>
      <c r="AG58" s="2"/>
      <c r="AH58" s="2"/>
    </row>
    <row r="59" spans="1:34" ht="22.2">
      <c r="A59" s="38"/>
      <c r="B59" s="37" t="str">
        <f ca="1">B41</f>
        <v xml:space="preserve">Tungsten  </v>
      </c>
      <c r="C59" s="32"/>
      <c r="D59" s="339"/>
      <c r="E59" s="340"/>
      <c r="F59" s="44"/>
      <c r="G59" s="305"/>
      <c r="H59" s="306"/>
      <c r="I59" s="306"/>
      <c r="J59" s="307"/>
      <c r="K59" s="33"/>
      <c r="L59" s="113"/>
      <c r="P59" s="2"/>
      <c r="Q59" s="2"/>
      <c r="R59" s="2"/>
      <c r="S59" s="2"/>
      <c r="T59" s="2"/>
      <c r="U59" s="2"/>
      <c r="V59" s="2"/>
      <c r="W59" s="2"/>
      <c r="X59" s="2"/>
      <c r="Y59" s="2"/>
      <c r="Z59" s="2"/>
      <c r="AA59" s="2"/>
      <c r="AB59" s="2"/>
      <c r="AC59" s="2"/>
      <c r="AD59" s="2"/>
      <c r="AE59" s="2"/>
      <c r="AF59" s="2"/>
      <c r="AG59" s="2"/>
      <c r="AH59" s="2"/>
    </row>
    <row r="60" spans="1:34" ht="16.2">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02" t="str">
        <f ca="1">D25</f>
        <v>Answer</v>
      </c>
      <c r="E61" s="302"/>
      <c r="F61" s="17"/>
      <c r="G61" s="41" t="str">
        <f ca="1">G25</f>
        <v>Comments</v>
      </c>
      <c r="H61" s="344"/>
      <c r="I61" s="344"/>
      <c r="J61" s="344"/>
      <c r="K61" s="33"/>
      <c r="L61" s="108" t="s">
        <v>1195</v>
      </c>
      <c r="M61" s="109"/>
      <c r="P61" s="2"/>
      <c r="Q61" s="2"/>
      <c r="R61" s="2"/>
      <c r="S61" s="2"/>
      <c r="T61" s="2"/>
      <c r="U61" s="2"/>
      <c r="V61" s="2"/>
      <c r="W61" s="2"/>
      <c r="X61" s="2"/>
      <c r="Y61" s="2"/>
      <c r="Z61" s="2"/>
      <c r="AA61" s="2"/>
      <c r="AB61" s="2"/>
      <c r="AC61" s="2"/>
      <c r="AD61" s="2"/>
      <c r="AE61" s="2"/>
      <c r="AF61" s="2"/>
      <c r="AG61" s="2"/>
      <c r="AH61" s="2"/>
    </row>
    <row r="62" spans="1:34" ht="22.2">
      <c r="A62" s="38"/>
      <c r="B62" s="37" t="str">
        <f ca="1">B38</f>
        <v xml:space="preserve">Tantalum  </v>
      </c>
      <c r="C62" s="9"/>
      <c r="D62" s="303"/>
      <c r="E62" s="304"/>
      <c r="F62" s="44"/>
      <c r="G62" s="305"/>
      <c r="H62" s="306"/>
      <c r="I62" s="306"/>
      <c r="J62" s="307"/>
      <c r="K62" s="33"/>
      <c r="L62" s="113"/>
      <c r="P62" s="2"/>
      <c r="Q62" s="2"/>
      <c r="R62" s="2"/>
      <c r="S62" s="2"/>
      <c r="T62" s="2"/>
      <c r="U62" s="2"/>
      <c r="V62" s="2"/>
      <c r="W62" s="2"/>
      <c r="X62" s="2"/>
      <c r="Y62" s="2"/>
      <c r="Z62" s="2"/>
      <c r="AA62" s="2"/>
      <c r="AB62" s="2"/>
      <c r="AC62" s="2"/>
      <c r="AD62" s="2"/>
      <c r="AE62" s="2"/>
      <c r="AF62" s="2"/>
      <c r="AG62" s="2"/>
      <c r="AH62" s="2"/>
    </row>
    <row r="63" spans="1:34" ht="22.2">
      <c r="A63" s="38"/>
      <c r="B63" s="37" t="str">
        <f ca="1">B39</f>
        <v>Tin  (*)</v>
      </c>
      <c r="C63" s="9"/>
      <c r="D63" s="297" t="s">
        <v>473</v>
      </c>
      <c r="E63" s="298"/>
      <c r="F63" s="44"/>
      <c r="G63" s="305"/>
      <c r="H63" s="306"/>
      <c r="I63" s="306"/>
      <c r="J63" s="307"/>
      <c r="K63" s="33"/>
      <c r="L63" s="113"/>
      <c r="P63" s="2"/>
      <c r="Q63" s="2"/>
      <c r="R63" s="2"/>
      <c r="S63" s="2"/>
      <c r="T63" s="2"/>
      <c r="U63" s="2"/>
      <c r="V63" s="2"/>
      <c r="W63" s="2"/>
      <c r="X63" s="2"/>
      <c r="Y63" s="2"/>
      <c r="Z63" s="2"/>
      <c r="AA63" s="2"/>
      <c r="AB63" s="2"/>
      <c r="AC63" s="2"/>
      <c r="AD63" s="2"/>
      <c r="AE63" s="2"/>
      <c r="AF63" s="2"/>
      <c r="AG63" s="2"/>
      <c r="AH63" s="2"/>
    </row>
    <row r="64" spans="1:34" ht="22.2">
      <c r="A64" s="38"/>
      <c r="B64" s="37" t="str">
        <f ca="1">B40</f>
        <v>Gold  (*)</v>
      </c>
      <c r="C64" s="9"/>
      <c r="D64" s="297" t="s">
        <v>473</v>
      </c>
      <c r="E64" s="298"/>
      <c r="F64" s="44"/>
      <c r="G64" s="305"/>
      <c r="H64" s="306"/>
      <c r="I64" s="306"/>
      <c r="J64" s="307"/>
      <c r="K64" s="33"/>
      <c r="L64" s="113"/>
      <c r="P64" s="2"/>
      <c r="Q64" s="2"/>
      <c r="R64" s="2"/>
      <c r="S64" s="2"/>
      <c r="T64" s="2"/>
      <c r="U64" s="2"/>
      <c r="V64" s="2"/>
      <c r="W64" s="2"/>
      <c r="X64" s="2"/>
      <c r="Y64" s="2"/>
      <c r="Z64" s="2"/>
      <c r="AA64" s="2"/>
      <c r="AB64" s="2"/>
      <c r="AC64" s="2"/>
      <c r="AD64" s="2"/>
      <c r="AE64" s="2"/>
      <c r="AF64" s="2"/>
      <c r="AG64" s="2"/>
      <c r="AH64" s="2"/>
    </row>
    <row r="65" spans="1:34" ht="22.2">
      <c r="A65" s="38"/>
      <c r="B65" s="37" t="str">
        <f ca="1">B41</f>
        <v xml:space="preserve">Tungsten  </v>
      </c>
      <c r="C65" s="9"/>
      <c r="D65" s="297"/>
      <c r="E65" s="298"/>
      <c r="F65" s="44"/>
      <c r="G65" s="305"/>
      <c r="H65" s="306"/>
      <c r="I65" s="306"/>
      <c r="J65" s="307"/>
      <c r="K65" s="33"/>
      <c r="L65" s="113"/>
      <c r="P65" s="2"/>
      <c r="Q65" s="2"/>
      <c r="R65" s="2"/>
      <c r="S65" s="2"/>
      <c r="T65" s="2"/>
      <c r="U65" s="2"/>
      <c r="V65" s="2"/>
      <c r="W65" s="2"/>
      <c r="X65" s="2"/>
      <c r="Y65" s="2"/>
      <c r="Z65" s="2"/>
      <c r="AA65" s="2"/>
      <c r="AB65" s="2"/>
      <c r="AC65" s="2"/>
      <c r="AD65" s="2"/>
      <c r="AE65" s="2"/>
      <c r="AF65" s="2"/>
      <c r="AG65" s="2"/>
      <c r="AH65" s="2"/>
    </row>
    <row r="66" spans="1:34" ht="16.2">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02" t="str">
        <f ca="1">D25</f>
        <v>Answer</v>
      </c>
      <c r="E67" s="302"/>
      <c r="F67" s="17"/>
      <c r="G67" s="41" t="str">
        <f ca="1">G25</f>
        <v>Comments</v>
      </c>
      <c r="H67" s="344" t="str">
        <f>IF(Q75="(*)","Click here to enter smelter names","")</f>
        <v/>
      </c>
      <c r="I67" s="344"/>
      <c r="J67" s="344"/>
      <c r="K67" s="33"/>
      <c r="L67" s="108" t="s">
        <v>1195</v>
      </c>
      <c r="M67" s="109"/>
      <c r="P67" s="2"/>
      <c r="Q67" s="2"/>
      <c r="R67" s="2"/>
      <c r="S67" s="2"/>
      <c r="T67" s="2"/>
      <c r="U67" s="2"/>
      <c r="V67" s="2"/>
      <c r="W67" s="2"/>
      <c r="X67" s="2"/>
      <c r="Y67" s="2"/>
      <c r="Z67" s="2"/>
      <c r="AA67" s="2"/>
      <c r="AB67" s="2"/>
      <c r="AC67" s="2"/>
      <c r="AD67" s="2"/>
      <c r="AE67" s="2"/>
      <c r="AF67" s="2"/>
      <c r="AG67" s="2"/>
      <c r="AH67" s="2"/>
    </row>
    <row r="68" spans="1:34" ht="22.2">
      <c r="A68" s="38"/>
      <c r="B68" s="37" t="str">
        <f ca="1">B38</f>
        <v xml:space="preserve">Tantalum  </v>
      </c>
      <c r="C68" s="32"/>
      <c r="D68" s="297"/>
      <c r="E68" s="298"/>
      <c r="F68" s="45"/>
      <c r="G68" s="305"/>
      <c r="H68" s="306"/>
      <c r="I68" s="306"/>
      <c r="J68" s="307"/>
      <c r="K68" s="33"/>
      <c r="L68" s="113"/>
      <c r="P68" s="2"/>
      <c r="Q68" s="2"/>
      <c r="R68" s="2"/>
      <c r="S68" s="2"/>
      <c r="T68" s="2"/>
      <c r="U68" s="2"/>
      <c r="V68" s="2"/>
      <c r="W68" s="2"/>
      <c r="X68" s="2"/>
      <c r="Y68" s="2"/>
      <c r="Z68" s="2"/>
      <c r="AA68" s="2"/>
      <c r="AB68" s="2"/>
      <c r="AC68" s="2"/>
      <c r="AD68" s="2"/>
      <c r="AE68" s="2"/>
      <c r="AF68" s="2"/>
      <c r="AG68" s="2"/>
      <c r="AH68" s="2"/>
    </row>
    <row r="69" spans="1:34" ht="22.2">
      <c r="A69" s="38"/>
      <c r="B69" s="37" t="str">
        <f ca="1">B39</f>
        <v>Tin  (*)</v>
      </c>
      <c r="C69" s="32"/>
      <c r="D69" s="297" t="s">
        <v>473</v>
      </c>
      <c r="E69" s="298"/>
      <c r="F69" s="45"/>
      <c r="G69" s="305"/>
      <c r="H69" s="306"/>
      <c r="I69" s="306"/>
      <c r="J69" s="307"/>
      <c r="K69" s="33"/>
      <c r="L69" s="113"/>
      <c r="P69" s="2"/>
      <c r="Q69" s="2"/>
      <c r="R69" s="2"/>
      <c r="S69" s="2"/>
      <c r="T69" s="2"/>
      <c r="U69" s="2"/>
      <c r="V69" s="2"/>
      <c r="W69" s="2"/>
      <c r="X69" s="2"/>
      <c r="Y69" s="2"/>
      <c r="Z69" s="2"/>
      <c r="AA69" s="2"/>
      <c r="AB69" s="2"/>
      <c r="AC69" s="2"/>
      <c r="AD69" s="2"/>
      <c r="AE69" s="2"/>
      <c r="AF69" s="2"/>
      <c r="AG69" s="2"/>
      <c r="AH69" s="2"/>
    </row>
    <row r="70" spans="1:34" ht="22.2">
      <c r="A70" s="38"/>
      <c r="B70" s="37" t="str">
        <f ca="1">B40</f>
        <v>Gold  (*)</v>
      </c>
      <c r="C70" s="32"/>
      <c r="D70" s="297" t="s">
        <v>473</v>
      </c>
      <c r="E70" s="298"/>
      <c r="F70" s="45"/>
      <c r="G70" s="305"/>
      <c r="H70" s="306"/>
      <c r="I70" s="306"/>
      <c r="J70" s="307"/>
      <c r="K70" s="33"/>
      <c r="L70" s="113"/>
      <c r="P70" s="2"/>
      <c r="Q70" s="2"/>
      <c r="R70" s="2"/>
      <c r="S70" s="2"/>
      <c r="T70" s="2"/>
      <c r="U70" s="2"/>
      <c r="V70" s="2"/>
      <c r="W70" s="2"/>
      <c r="X70" s="2"/>
      <c r="Y70" s="2"/>
      <c r="Z70" s="2"/>
      <c r="AA70" s="2"/>
      <c r="AB70" s="2"/>
      <c r="AC70" s="2"/>
      <c r="AD70" s="2"/>
      <c r="AE70" s="2"/>
      <c r="AF70" s="2"/>
      <c r="AG70" s="2"/>
      <c r="AH70" s="2"/>
    </row>
    <row r="71" spans="1:34" ht="22.2">
      <c r="A71" s="35"/>
      <c r="B71" s="37" t="str">
        <f ca="1">B41</f>
        <v xml:space="preserve">Tungsten  </v>
      </c>
      <c r="C71" s="46"/>
      <c r="D71" s="297"/>
      <c r="E71" s="298"/>
      <c r="F71" s="47"/>
      <c r="G71" s="305"/>
      <c r="H71" s="306"/>
      <c r="I71" s="306"/>
      <c r="J71" s="307"/>
      <c r="K71" s="36"/>
      <c r="L71" s="114"/>
      <c r="P71" s="2"/>
      <c r="Q71" s="2"/>
      <c r="R71" s="2"/>
      <c r="S71" s="2"/>
      <c r="T71" s="2"/>
      <c r="U71" s="2"/>
      <c r="V71" s="2"/>
      <c r="W71" s="2"/>
      <c r="X71" s="2"/>
      <c r="Y71" s="2"/>
      <c r="Z71" s="2"/>
      <c r="AA71" s="2"/>
      <c r="AB71" s="2"/>
      <c r="AC71" s="2"/>
      <c r="AD71" s="2"/>
      <c r="AE71" s="2"/>
      <c r="AF71" s="2"/>
      <c r="AG71" s="2"/>
      <c r="AH71" s="2"/>
    </row>
    <row r="72" spans="1:34" ht="16.2">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6.2">
      <c r="A73" s="38"/>
      <c r="B73" s="357" t="str">
        <f ca="1">OFFSET(L!$C$1,MATCH("Declaration"&amp;ADDRESS(ROW(),COLUMN(),4),L!$A:$A,0)-1,SL,,)</f>
        <v>Answer the Following Questions at a Company Level</v>
      </c>
      <c r="C73" s="357"/>
      <c r="D73" s="357"/>
      <c r="E73" s="357"/>
      <c r="F73" s="357"/>
      <c r="G73" s="357"/>
      <c r="H73" s="357"/>
      <c r="I73" s="357"/>
      <c r="J73" s="357"/>
      <c r="K73" s="33"/>
      <c r="L73" s="97"/>
      <c r="P73" s="2"/>
      <c r="Q73" s="2"/>
      <c r="R73" s="2"/>
      <c r="S73" s="2"/>
      <c r="T73" s="2"/>
      <c r="U73" s="2"/>
      <c r="V73" s="2"/>
      <c r="W73" s="2"/>
      <c r="X73" s="2"/>
      <c r="Y73" s="2"/>
      <c r="Z73" s="2"/>
      <c r="AA73" s="2"/>
      <c r="AB73" s="2"/>
      <c r="AC73" s="2"/>
      <c r="AD73" s="2"/>
      <c r="AE73" s="2"/>
      <c r="AF73" s="2"/>
      <c r="AG73" s="2"/>
      <c r="AH73" s="2"/>
    </row>
    <row r="74" spans="1:34" ht="16.2">
      <c r="A74" s="48"/>
      <c r="B74" s="49" t="str">
        <f ca="1">OFFSET(L!$C$1,MATCH("Declaration"&amp;ADDRESS(ROW(),COLUMN(),4),L!$A:$A,0)-1,SL,,)</f>
        <v>Question</v>
      </c>
      <c r="C74" s="78"/>
      <c r="D74" s="308" t="str">
        <f ca="1">D25</f>
        <v>Answer</v>
      </c>
      <c r="E74" s="308"/>
      <c r="F74" s="50"/>
      <c r="G74" s="308" t="str">
        <f ca="1">G25</f>
        <v>Comments</v>
      </c>
      <c r="H74" s="308" t="e">
        <f>HLOOKUP(SL,LT,$O74,0)</f>
        <v>#NAME?</v>
      </c>
      <c r="I74" s="30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2.4">
      <c r="A75" s="38"/>
      <c r="B75" s="53" t="str">
        <f ca="1">OFFSET(L!$C$1,MATCH("Declaration"&amp;ADDRESS(ROW(),COLUMN(),4),L!$A:$A,0)-1,SL,,)&amp;$Q$37</f>
        <v>A. Have you established a responsible minerals sourcing policy? (*)</v>
      </c>
      <c r="C75" s="54"/>
      <c r="D75" s="297" t="s">
        <v>473</v>
      </c>
      <c r="E75" s="298"/>
      <c r="F75" s="54"/>
      <c r="G75" s="305"/>
      <c r="H75" s="306"/>
      <c r="I75" s="306"/>
      <c r="J75" s="307"/>
      <c r="K75" s="33"/>
      <c r="L75" s="110" t="s">
        <v>1196</v>
      </c>
      <c r="M75" s="109"/>
      <c r="P75" s="2"/>
      <c r="Q75" s="2"/>
      <c r="R75" s="2"/>
      <c r="S75" s="2"/>
      <c r="T75" s="2"/>
      <c r="U75" s="2"/>
      <c r="V75" s="2"/>
      <c r="W75" s="2"/>
      <c r="X75" s="2"/>
      <c r="Y75" s="2"/>
      <c r="Z75" s="2"/>
      <c r="AA75" s="2"/>
      <c r="AB75" s="2"/>
      <c r="AC75" s="2"/>
      <c r="AD75" s="2"/>
      <c r="AE75" s="2"/>
      <c r="AF75" s="2"/>
      <c r="AG75" s="2"/>
      <c r="AH75" s="2"/>
    </row>
    <row r="76" spans="1:34" ht="16.2">
      <c r="A76" s="38"/>
      <c r="B76" s="55"/>
      <c r="C76" s="11"/>
      <c r="D76" s="1"/>
      <c r="E76" s="1"/>
      <c r="F76" s="11"/>
      <c r="G76" s="352"/>
      <c r="H76" s="352"/>
      <c r="I76" s="352"/>
      <c r="J76" s="35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473</v>
      </c>
      <c r="E77" s="298"/>
      <c r="F77" s="54"/>
      <c r="G77" s="309" t="s">
        <v>15882</v>
      </c>
      <c r="H77" s="310"/>
      <c r="I77" s="310"/>
      <c r="J77" s="311"/>
      <c r="K77" s="33"/>
      <c r="L77" s="110" t="s">
        <v>1197</v>
      </c>
      <c r="M77" s="109"/>
      <c r="P77" s="2"/>
      <c r="Q77" s="2"/>
      <c r="R77" s="2"/>
      <c r="S77" s="2"/>
      <c r="T77" s="2"/>
      <c r="U77" s="2"/>
      <c r="V77" s="2"/>
      <c r="W77" s="2"/>
      <c r="X77" s="2"/>
      <c r="Y77" s="2"/>
      <c r="Z77" s="2"/>
      <c r="AA77" s="2"/>
      <c r="AB77" s="2"/>
      <c r="AC77" s="2"/>
      <c r="AD77" s="2"/>
      <c r="AE77" s="2"/>
      <c r="AF77" s="2"/>
      <c r="AG77" s="2"/>
      <c r="AH77" s="2"/>
    </row>
    <row r="78" spans="1:34" ht="16.2">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473</v>
      </c>
      <c r="E79" s="298"/>
      <c r="F79" s="54"/>
      <c r="G79" s="305"/>
      <c r="H79" s="306"/>
      <c r="I79" s="306"/>
      <c r="J79" s="307"/>
      <c r="K79" s="33"/>
      <c r="L79" s="110" t="s">
        <v>1197</v>
      </c>
      <c r="M79" s="109"/>
      <c r="P79" s="2"/>
      <c r="Q79" s="2"/>
      <c r="R79" s="2"/>
      <c r="S79" s="2"/>
      <c r="T79" s="2"/>
      <c r="U79" s="2"/>
      <c r="V79" s="2"/>
      <c r="W79" s="2"/>
      <c r="X79" s="2"/>
      <c r="Y79" s="2"/>
      <c r="Z79" s="2"/>
      <c r="AA79" s="2"/>
      <c r="AB79" s="2"/>
      <c r="AC79" s="2"/>
      <c r="AD79" s="2"/>
      <c r="AE79" s="2"/>
      <c r="AF79" s="2"/>
      <c r="AG79" s="2"/>
      <c r="AH79" s="2"/>
    </row>
    <row r="80" spans="1:34" ht="16.2">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473</v>
      </c>
      <c r="E81" s="298"/>
      <c r="F81" s="54"/>
      <c r="G81" s="305"/>
      <c r="H81" s="306"/>
      <c r="I81" s="306"/>
      <c r="J81" s="307"/>
      <c r="K81" s="33"/>
      <c r="L81" s="110" t="s">
        <v>1256</v>
      </c>
      <c r="M81" s="109"/>
      <c r="P81" s="2"/>
      <c r="Q81" s="2"/>
      <c r="R81" s="2"/>
      <c r="S81" s="2"/>
      <c r="T81" s="2"/>
      <c r="U81" s="2"/>
      <c r="V81" s="2"/>
      <c r="W81" s="2"/>
      <c r="X81" s="2"/>
      <c r="Y81" s="2"/>
      <c r="Z81" s="2"/>
      <c r="AA81" s="2"/>
      <c r="AB81" s="2"/>
      <c r="AC81" s="2"/>
      <c r="AD81" s="2"/>
      <c r="AE81" s="2"/>
      <c r="AF81" s="2"/>
      <c r="AG81" s="2"/>
      <c r="AH81" s="2"/>
    </row>
    <row r="82" spans="1:34" ht="16.2">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7" t="s">
        <v>14427</v>
      </c>
      <c r="E83" s="298"/>
      <c r="F83" s="54"/>
      <c r="G83" s="305"/>
      <c r="H83" s="306"/>
      <c r="I83" s="306"/>
      <c r="J83" s="307"/>
      <c r="K83" s="33"/>
      <c r="L83" s="110" t="s">
        <v>1197</v>
      </c>
      <c r="M83" s="109"/>
      <c r="P83" s="2"/>
      <c r="Q83" s="2"/>
      <c r="R83" s="2"/>
      <c r="S83" s="2"/>
      <c r="T83" s="2"/>
      <c r="U83" s="2"/>
      <c r="V83" s="2"/>
      <c r="W83" s="2"/>
      <c r="X83" s="2"/>
      <c r="Y83" s="2"/>
      <c r="Z83" s="2"/>
      <c r="AA83" s="2"/>
      <c r="AB83" s="2"/>
      <c r="AC83" s="2"/>
      <c r="AD83" s="2"/>
      <c r="AE83" s="2"/>
      <c r="AF83" s="2"/>
      <c r="AG83" s="2"/>
      <c r="AH83" s="2"/>
    </row>
    <row r="84" spans="1:34" ht="16.2">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50" t="s">
        <v>473</v>
      </c>
      <c r="E85" s="351"/>
      <c r="F85" s="54"/>
      <c r="G85" s="305"/>
      <c r="H85" s="306"/>
      <c r="I85" s="306"/>
      <c r="J85" s="307"/>
      <c r="K85" s="33"/>
      <c r="L85" s="110" t="s">
        <v>1197</v>
      </c>
      <c r="M85" s="109"/>
      <c r="P85" s="2"/>
      <c r="Q85" s="2"/>
      <c r="R85" s="2"/>
      <c r="S85" s="2"/>
      <c r="T85" s="2"/>
      <c r="U85" s="2"/>
      <c r="V85" s="2"/>
      <c r="W85" s="2"/>
      <c r="X85" s="2"/>
      <c r="Y85" s="2"/>
      <c r="Z85" s="2"/>
      <c r="AA85" s="2"/>
      <c r="AB85" s="2"/>
      <c r="AC85" s="2"/>
      <c r="AD85" s="2"/>
      <c r="AE85" s="2"/>
      <c r="AF85" s="2"/>
      <c r="AG85" s="2"/>
      <c r="AH85" s="2"/>
    </row>
    <row r="86" spans="1:34" ht="16.2">
      <c r="A86" s="38"/>
      <c r="B86" s="58"/>
      <c r="C86" s="11"/>
      <c r="D86" s="1"/>
      <c r="E86" s="1"/>
      <c r="F86" s="12"/>
      <c r="G86" s="352"/>
      <c r="H86" s="352"/>
      <c r="I86" s="352"/>
      <c r="J86" s="35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297" t="s">
        <v>473</v>
      </c>
      <c r="E87" s="298"/>
      <c r="F87" s="54"/>
      <c r="G87" s="305" t="s">
        <v>15880</v>
      </c>
      <c r="H87" s="306"/>
      <c r="I87" s="306"/>
      <c r="J87" s="307"/>
      <c r="K87" s="33"/>
      <c r="L87" s="110" t="s">
        <v>1195</v>
      </c>
      <c r="M87" s="109"/>
      <c r="P87" s="2"/>
      <c r="Q87" s="2"/>
      <c r="R87" s="2"/>
      <c r="S87" s="2"/>
      <c r="T87" s="2"/>
      <c r="U87" s="2"/>
      <c r="V87" s="2"/>
      <c r="W87" s="2"/>
      <c r="X87" s="2"/>
      <c r="Y87" s="2"/>
      <c r="Z87" s="2"/>
      <c r="AA87" s="2"/>
      <c r="AB87" s="2"/>
      <c r="AC87" s="2"/>
      <c r="AD87" s="2"/>
      <c r="AE87" s="2"/>
      <c r="AF87" s="2"/>
      <c r="AG87" s="2"/>
      <c r="AH87" s="2"/>
    </row>
    <row r="88" spans="1:34" ht="16.2">
      <c r="A88" s="38"/>
      <c r="B88" s="55"/>
      <c r="C88" s="11"/>
      <c r="D88" s="1"/>
      <c r="E88" s="1"/>
      <c r="F88" s="12"/>
      <c r="G88" s="353"/>
      <c r="H88" s="353"/>
      <c r="I88" s="353"/>
      <c r="J88" s="353"/>
      <c r="K88" s="33"/>
      <c r="L88" s="110"/>
      <c r="M88" s="109"/>
      <c r="P88" s="2"/>
      <c r="Q88" s="2"/>
      <c r="R88" s="2"/>
      <c r="S88" s="2"/>
      <c r="T88" s="2"/>
      <c r="U88" s="2"/>
      <c r="V88" s="2"/>
      <c r="W88" s="2"/>
      <c r="X88" s="2"/>
      <c r="Y88" s="2"/>
      <c r="Z88" s="2"/>
      <c r="AA88" s="2"/>
      <c r="AB88" s="2"/>
      <c r="AC88" s="2"/>
      <c r="AD88" s="2"/>
      <c r="AE88" s="2"/>
      <c r="AF88" s="2"/>
      <c r="AG88" s="2"/>
      <c r="AH88" s="2"/>
    </row>
    <row r="89" spans="1:34" ht="32.4">
      <c r="A89" s="38"/>
      <c r="B89" s="53" t="str">
        <f ca="1">OFFSET(L!$C$1,MATCH("Declaration"&amp;ADDRESS(ROW(),COLUMN(),4),L!$A:$A,0)-1,SL,,)&amp;$Q$37</f>
        <v>H. Is your company required to file an annual conflict minerals disclosure? (*)</v>
      </c>
      <c r="C89" s="54"/>
      <c r="D89" s="297" t="s">
        <v>474</v>
      </c>
      <c r="E89" s="298"/>
      <c r="F89" s="54"/>
      <c r="G89" s="305" t="s">
        <v>15881</v>
      </c>
      <c r="H89" s="306"/>
      <c r="I89" s="306"/>
      <c r="J89" s="307"/>
      <c r="K89" s="33"/>
      <c r="L89" s="110" t="s">
        <v>1197</v>
      </c>
      <c r="M89" s="109"/>
      <c r="P89" s="2"/>
      <c r="Q89" s="2"/>
      <c r="R89" s="2"/>
      <c r="S89" s="2"/>
      <c r="T89" s="2"/>
      <c r="U89" s="2"/>
      <c r="V89" s="2"/>
      <c r="W89" s="2"/>
      <c r="X89" s="2"/>
      <c r="Y89" s="2"/>
      <c r="Z89" s="2"/>
      <c r="AA89" s="2"/>
      <c r="AB89" s="2"/>
      <c r="AC89" s="2"/>
      <c r="AD89" s="2"/>
      <c r="AE89" s="2"/>
      <c r="AF89" s="2"/>
      <c r="AG89" s="2"/>
      <c r="AH89" s="2"/>
    </row>
    <row r="90" spans="1:34" ht="16.2">
      <c r="A90" s="38"/>
      <c r="B90" s="349" t="str">
        <f>IF(OR($D$8="",$I$3=""),"","Click here to check required fields completion")</f>
        <v/>
      </c>
      <c r="C90" s="349"/>
      <c r="D90" s="349"/>
      <c r="E90" s="349"/>
      <c r="F90" s="349"/>
      <c r="G90" s="349"/>
      <c r="H90" s="349"/>
      <c r="I90" s="349"/>
      <c r="J90" s="349"/>
      <c r="K90" s="33"/>
      <c r="L90" s="97"/>
      <c r="P90" s="2"/>
      <c r="Q90" s="2"/>
      <c r="R90" s="2"/>
      <c r="S90" s="2"/>
      <c r="T90" s="2"/>
      <c r="U90" s="2"/>
      <c r="V90" s="2"/>
      <c r="W90" s="2"/>
      <c r="X90" s="2"/>
      <c r="Y90" s="2"/>
      <c r="Z90" s="2"/>
      <c r="AA90" s="2"/>
      <c r="AB90" s="2"/>
      <c r="AC90" s="2"/>
      <c r="AD90" s="2"/>
      <c r="AE90" s="2"/>
      <c r="AF90" s="2"/>
      <c r="AG90" s="2"/>
      <c r="AH90" s="2"/>
    </row>
    <row r="91" spans="1:34" ht="16.8" thickBot="1">
      <c r="A91" s="347" t="str">
        <f ca="1">OFFSET(L!$C$1,MATCH("General"&amp;"Cpy",L!$A:$A,0)-1,SL,,)</f>
        <v>© 2026 Responsible Minerals Initiative. All rights reserved.</v>
      </c>
      <c r="B91" s="348"/>
      <c r="C91" s="348"/>
      <c r="D91" s="348"/>
      <c r="E91" s="348"/>
      <c r="F91" s="348"/>
      <c r="G91" s="348"/>
      <c r="H91" s="348"/>
      <c r="I91" s="348"/>
      <c r="J91" s="348"/>
      <c r="K91" s="59"/>
      <c r="L91" s="97"/>
      <c r="P91" s="2"/>
      <c r="Q91" s="2"/>
      <c r="R91" s="2"/>
      <c r="S91" s="2"/>
      <c r="T91" s="2"/>
      <c r="U91" s="2"/>
      <c r="V91" s="2"/>
      <c r="W91" s="2"/>
      <c r="X91" s="2"/>
      <c r="Y91" s="2"/>
      <c r="Z91" s="2"/>
      <c r="AA91" s="2"/>
      <c r="AB91" s="2"/>
      <c r="AC91" s="2"/>
      <c r="AD91" s="2"/>
      <c r="AE91" s="2"/>
      <c r="AF91" s="2"/>
      <c r="AG91" s="2"/>
      <c r="AH91" s="2"/>
    </row>
    <row r="92" spans="1:34" ht="16.8"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 hidden="1">
      <c r="B98" s="53" t="s">
        <v>475</v>
      </c>
      <c r="D98" s="264" t="str">
        <f>IF(AND(OR($D$26="Yes",$D$26=""),OR($D$32="Yes",$D$32="")),"Unknown","")</f>
        <v/>
      </c>
      <c r="E98" s="264" t="str">
        <f>IF(AND(OR($D$26="Yes",$D$26=""),OR($D$32="Yes",$D$32="")),"Greater than 75%","")</f>
        <v/>
      </c>
      <c r="G98" s="264" t="str">
        <f>IF(OR($D$27="Yes",$D$27=""),"Yes","")</f>
        <v>Yes</v>
      </c>
    </row>
    <row r="99" spans="2:7" ht="15" hidden="1">
      <c r="B99" s="172">
        <v>1</v>
      </c>
      <c r="D99" s="264" t="str">
        <f>IF(AND(OR($D$27="Yes",$D$27=""),OR($D$33="Yes",$D$33="")),"Yes","")</f>
        <v>Yes</v>
      </c>
      <c r="E99" s="264" t="str">
        <f>IF(AND(OR($D$26="Yes",$D$26=""),OR($D$32="Yes",$D$32="")),"Greater than 50%","")</f>
        <v/>
      </c>
      <c r="G99" s="264" t="str">
        <f>IF(OR($D$27="Yes",$D$27=""),"No","")</f>
        <v>No</v>
      </c>
    </row>
    <row r="100" spans="2:7" ht="15" hidden="1">
      <c r="B100" s="219" t="s">
        <v>2370</v>
      </c>
      <c r="D100" s="264" t="str">
        <f>IF(AND(OR($D$27="Yes",$D$27=""),OR($D$33="Yes",$D$33="")),"No","")</f>
        <v>No</v>
      </c>
      <c r="E100" s="264" t="str">
        <f>IF(AND(OR($D$26="Yes",$D$26=""),OR($D$32="Yes",$D$32="")),"50% or less","")</f>
        <v/>
      </c>
      <c r="G100" s="264" t="str">
        <f>IF(OR($D$28="Yes",$D$28=""),"Yes","")</f>
        <v>Yes</v>
      </c>
    </row>
    <row r="101" spans="2:7" ht="15" hidden="1">
      <c r="B101" s="219" t="s">
        <v>2371</v>
      </c>
      <c r="D101" s="264" t="str">
        <f>IF(AND(OR($D$27="Yes",$D$27=""),OR($D$33="Yes",$D$33="")),"Unknown","")</f>
        <v>Unknown</v>
      </c>
      <c r="E101" s="264" t="str">
        <f>IF(AND(OR($D$26="Yes",$D$26=""),OR($D$32="Yes",$D$32="")),"None","")</f>
        <v/>
      </c>
      <c r="G101" s="264" t="str">
        <f>IF(OR($D$28="Yes",$D$28=""),"No","")</f>
        <v>No</v>
      </c>
    </row>
    <row r="102" spans="2:7" ht="15" hidden="1">
      <c r="B102" s="219" t="s">
        <v>2372</v>
      </c>
      <c r="D102" s="264" t="str">
        <f>IF(AND(OR($D$28="Yes",$D$28=""),OR($D$34="Yes",$D$34="")),"Yes","")</f>
        <v>Yes</v>
      </c>
      <c r="E102" s="264" t="str">
        <f>IF(AND(OR($D$27="Yes",$D$27=""),OR($D$33="Yes",$D$33="")),"100%","")</f>
        <v>100%</v>
      </c>
      <c r="G102" s="264" t="str">
        <f>IF(OR($D$29="Yes",$D$29=""),"Yes","")</f>
        <v/>
      </c>
    </row>
    <row r="103" spans="2:7" ht="15" hidden="1">
      <c r="B103" s="219" t="s">
        <v>2373</v>
      </c>
      <c r="D103" s="264" t="str">
        <f>IF(AND(OR($D$28="Yes",$D$28=""),OR($D$34="Yes",$D$34="")),"No","")</f>
        <v>No</v>
      </c>
      <c r="E103" s="264" t="str">
        <f>IF(AND(OR($D$27="Yes",$D$27=""),OR($D$33="Yes",$D$33="")),"Greater than 90%","")</f>
        <v>Greater than 90%</v>
      </c>
      <c r="G103" s="264" t="str">
        <f>IF(OR($D$29="Yes",$D$29=""),"No","")</f>
        <v/>
      </c>
    </row>
    <row r="104" spans="2:7" ht="15" hidden="1">
      <c r="B104" s="219" t="s">
        <v>476</v>
      </c>
      <c r="D104" s="264" t="str">
        <f>IF(AND(OR($D$28="Yes",$D$28=""),OR($D$34="Yes",$D$34="")),"Unknown","")</f>
        <v>Unknown</v>
      </c>
      <c r="E104" s="264" t="str">
        <f>IF(AND(OR($D$27="Yes",$D$27=""),OR($D$33="Yes",$D$33="")),"Greater than 75%","")</f>
        <v>Greater than 75%</v>
      </c>
    </row>
    <row r="105" spans="2:7" ht="15" hidden="1">
      <c r="B105" s="219" t="s">
        <v>14427</v>
      </c>
      <c r="D105" s="264" t="str">
        <f>IF(AND(OR($D$29="Yes",$D$29=""),OR($D$35="Yes",$D$35="")),"Yes","")</f>
        <v/>
      </c>
      <c r="E105" s="264" t="str">
        <f>IF(AND(OR($D$27="Yes",$D$27=""),OR($D$33="Yes",$D$33="")),"Greater than 50%","")</f>
        <v>Greater than 50%</v>
      </c>
    </row>
    <row r="106" spans="2:7" ht="15" hidden="1">
      <c r="B106" s="219" t="s">
        <v>11949</v>
      </c>
      <c r="D106" s="264" t="str">
        <f>IF(AND(OR($D$29="Yes",$D$29=""),OR($D$35="Yes",$D$35="")),"No","")</f>
        <v/>
      </c>
      <c r="E106" s="264" t="str">
        <f>IF(AND(OR($D$27="Yes",$D$27=""),OR($D$33="Yes",$D$33="")),"50% or less","")</f>
        <v>50% or less</v>
      </c>
    </row>
    <row r="107" spans="2:7" ht="15" hidden="1">
      <c r="B107" s="219" t="s">
        <v>474</v>
      </c>
      <c r="D107" s="264" t="str">
        <f>IF(AND(OR($D$29="Yes",$D$29=""),OR($D$35="Yes",$D$35="")),"Unknown","")</f>
        <v/>
      </c>
      <c r="E107" s="264" t="str">
        <f>IF(AND(OR($D$27="Yes",$D$27=""),OR($D$33="Yes",$D$33="")),"None","")</f>
        <v>None</v>
      </c>
    </row>
    <row r="108" spans="2:7" ht="15" hidden="1">
      <c r="B108" s="219" t="s">
        <v>13454</v>
      </c>
      <c r="E108" s="264" t="str">
        <f>IF(AND(OR($D$28="Yes",$D$28=""),OR($D$34="Yes",$D$34="")),"100%","")</f>
        <v>100%</v>
      </c>
    </row>
    <row r="109" spans="2:7" ht="15" hidden="1">
      <c r="B109" s="219" t="s">
        <v>13456</v>
      </c>
      <c r="E109" s="264" t="str">
        <f>IF(AND(OR($D$28="Yes",$D$28=""),OR($D$34="Yes",$D$34="")),"Greater than 90%","")</f>
        <v>Greater than 90%</v>
      </c>
    </row>
    <row r="110" spans="2:7" ht="15" hidden="1">
      <c r="B110" s="219" t="s">
        <v>13457</v>
      </c>
      <c r="E110" s="264" t="str">
        <f>IF(AND(OR($D$28="Yes",$D$28=""),OR($D$34="Yes",$D$34="")),"Greater than 75%","")</f>
        <v>Greater than 75%</v>
      </c>
    </row>
    <row r="111" spans="2:7" ht="1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phoneticPr fontId="101"/>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G77" r:id="rId3" xr:uid="{DDA13805-5829-4D2F-B845-72CD1F768B57}"/>
    <hyperlink ref="D16" r:id="rId4" xr:uid="{31870368-0EDB-4F45-B793-2D52690F443A}"/>
    <hyperlink ref="D17" r:id="rId5" xr:uid="{B9428AF1-9789-47FF-BD38-79162A091CCC}"/>
    <hyperlink ref="D20" r:id="rId6" xr:uid="{9F39428E-EB45-448B-8497-5B4A7774091B}"/>
  </hyperlinks>
  <pageMargins left="0.70866141732283505" right="0.70866141732283505" top="0.74803149606299202" bottom="0.74803149606299202" header="0.31496062992126" footer="0.31496062992126"/>
  <pageSetup scale="41" fitToHeight="0" orientation="portrait" r:id="rId7"/>
  <rowBreaks count="1" manualBreakCount="1">
    <brk id="66" max="11" man="1"/>
  </rowBreaks>
  <drawing r:id="rId8"/>
  <legacyDrawing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opLeftCell="A3" zoomScaleNormal="100" zoomScalePageLayoutView="55" workbookViewId="0">
      <selection activeCell="K15" sqref="K15"/>
    </sheetView>
  </sheetViews>
  <sheetFormatPr defaultColWidth="8.90625" defaultRowHeight="12.6"/>
  <cols>
    <col min="1" max="1" width="13.6328125" style="210" customWidth="1"/>
    <col min="2" max="2" width="13.36328125" style="212" customWidth="1"/>
    <col min="3" max="3" width="40.6328125" style="212" customWidth="1"/>
    <col min="4" max="4" width="30.6328125" style="212" customWidth="1"/>
    <col min="5" max="5" width="20.90625" style="212" customWidth="1"/>
    <col min="6" max="7" width="13.90625" style="212" customWidth="1"/>
    <col min="8" max="8" width="25.08984375" style="212" customWidth="1"/>
    <col min="9" max="9" width="24.08984375" style="212" customWidth="1"/>
    <col min="10" max="10" width="18.36328125" style="212" customWidth="1"/>
    <col min="11" max="11" width="27.36328125" style="212" customWidth="1"/>
    <col min="12" max="12" width="20.6328125" style="212" customWidth="1"/>
    <col min="13" max="13" width="35.08984375" style="212" customWidth="1"/>
    <col min="14" max="14" width="42.08984375" style="212" customWidth="1"/>
    <col min="15" max="15" width="32.08984375" style="212" customWidth="1"/>
    <col min="16" max="16" width="22.90625" style="212" customWidth="1"/>
    <col min="17" max="17" width="43.6328125" style="212" customWidth="1"/>
    <col min="18" max="18" width="35.90625" style="212" hidden="1" customWidth="1"/>
    <col min="19" max="20" width="17.90625" style="212" hidden="1" customWidth="1"/>
    <col min="21" max="21" width="8.90625" style="212" hidden="1" customWidth="1"/>
    <col min="22" max="22" width="6.08984375" style="212" hidden="1" customWidth="1"/>
    <col min="23" max="23" width="8.6328125" style="212" hidden="1" customWidth="1"/>
    <col min="24" max="24" width="8.90625" style="212" hidden="1" customWidth="1"/>
    <col min="25" max="27" width="4.36328125" style="212" hidden="1" customWidth="1"/>
    <col min="28" max="28" width="7.90625" style="212" hidden="1" customWidth="1"/>
    <col min="29" max="33" width="4.36328125" style="212" hidden="1" customWidth="1"/>
    <col min="34" max="34" width="14.6328125" style="212" hidden="1" customWidth="1"/>
    <col min="35" max="39" width="8.90625" style="212" customWidth="1"/>
    <col min="40" max="16384" width="8.90625" style="212"/>
  </cols>
  <sheetData>
    <row r="1" spans="1:34" s="204" customFormat="1" ht="16.2"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8.2">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1362</v>
      </c>
      <c r="B5" s="166" t="s">
        <v>1088</v>
      </c>
      <c r="C5" s="170" t="s">
        <v>866</v>
      </c>
      <c r="D5" s="213"/>
      <c r="E5" s="166" t="s">
        <v>1066</v>
      </c>
      <c r="F5" s="166" t="s">
        <v>1362</v>
      </c>
      <c r="G5" s="166" t="str">
        <f ca="1">IF(C5=$X$4,IF(ISERROR($V5),"Enter smelter details","RMI"),IF(ISERROR($V5),"",OFFSET('Smelter Look-up'!$F$4,$V5-4,0)))</f>
        <v>RMI</v>
      </c>
      <c r="H5" s="167">
        <f ca="1">IF(ISERROR($V5),"",OFFSET('Smelter Look-up'!$G$4,$V5-4,0))</f>
        <v>0</v>
      </c>
      <c r="I5" s="168" t="str">
        <f ca="1">IF(ISERROR($V5),"",OFFSET('Smelter Look-up'!$H$4,$V5-4,0))</f>
        <v>Kosaka</v>
      </c>
      <c r="J5" s="168" t="str">
        <f ca="1">IF(ISERROR($V5),"",OFFSET('Smelter Look-up'!$I$4,$V5-4,0))</f>
        <v>Akita</v>
      </c>
      <c r="K5" s="207" t="s">
        <v>15888</v>
      </c>
      <c r="L5" s="207" t="s">
        <v>15888</v>
      </c>
      <c r="M5" s="207" t="s">
        <v>15889</v>
      </c>
      <c r="N5" s="207" t="s">
        <v>15888</v>
      </c>
      <c r="O5" s="207" t="s">
        <v>15888</v>
      </c>
      <c r="P5" s="169" t="s">
        <v>474</v>
      </c>
      <c r="Q5" s="208"/>
      <c r="R5" s="166" t="str">
        <f ca="1">IF(ISERROR($V5),"",OFFSET('Smelter Look-up'!$C$4,$V5-4,0)&amp;"")</f>
        <v>Dowa</v>
      </c>
      <c r="S5" s="165" t="str">
        <f ca="1">IF(B5="","",IF(ISERROR(MATCH($E5,CL,0)),"Unknown",INDIRECT("'C'!$A$"&amp;MATCH($E5,CL,0)+1)))</f>
        <v>JP</v>
      </c>
      <c r="T5" s="165" t="str">
        <f ca="1">IF(B5="","",IF(ISERROR(MATCH($J5,SorP!$B$1:$B$6261,0)),"",INDIRECT("'SorP'!$A$"&amp;MATCH($S5&amp;$J5,SorP!C:C,0))))</f>
        <v>JP-05</v>
      </c>
      <c r="U5" s="185"/>
      <c r="V5" s="209">
        <f>IF(C5="",NA(),IF(OR(C5="Smelter not listed",C5="Smelter not yet identified"),MATCH($B5&amp;$D5,'Smelter Look-up'!$J:$J,0),MATCH($B5&amp;$C5,'Smelter Look-up'!$J:$J,0)))</f>
        <v>450</v>
      </c>
      <c r="X5" s="210">
        <f t="shared" ref="X5" si="0">IF(AND(C5="Smelter not listed",OR(LEN(D5)=0,LEN(E5)=0)),1,0)</f>
        <v>0</v>
      </c>
      <c r="AB5" s="211" t="str">
        <f t="shared" ref="AB5" si="1">B5&amp;C5</f>
        <v>TinDowa</v>
      </c>
    </row>
    <row r="6" spans="1:34" s="210" customFormat="1" ht="20.100000000000001" customHeight="1">
      <c r="A6" s="245" t="s">
        <v>15887</v>
      </c>
      <c r="B6" s="166" t="s">
        <v>1088</v>
      </c>
      <c r="C6" s="170" t="s">
        <v>15886</v>
      </c>
      <c r="D6" s="213"/>
      <c r="E6" s="166" t="s">
        <v>1073</v>
      </c>
      <c r="F6" s="166" t="s">
        <v>15885</v>
      </c>
      <c r="G6" s="166" t="str">
        <f ca="1">IF(C6=$X$4,IF(ISERROR($V6),"Enter smelter details","RMI"),IF(ISERROR($V6),"",OFFSET('Smelter Look-up'!$F$4,$V6-4,0)))</f>
        <v/>
      </c>
      <c r="H6" s="167" t="str">
        <f ca="1">IF(ISERROR($V6),"",OFFSET('Smelter Look-up'!$G$4,$V6-4,0))</f>
        <v/>
      </c>
      <c r="I6" s="168" t="str">
        <f ca="1">IF(ISERROR($V6),"",OFFSET('Smelter Look-up'!$H$4,$V6-4,0))</f>
        <v/>
      </c>
      <c r="J6" s="168" t="str">
        <f ca="1">IF(ISERROR($V6),"",OFFSET('Smelter Look-up'!$I$4,$V6-4,0))</f>
        <v/>
      </c>
      <c r="K6" s="207" t="s">
        <v>15888</v>
      </c>
      <c r="L6" s="207" t="s">
        <v>15888</v>
      </c>
      <c r="M6" s="207" t="s">
        <v>15889</v>
      </c>
      <c r="N6" s="207" t="s">
        <v>15888</v>
      </c>
      <c r="O6" s="207" t="s">
        <v>15888</v>
      </c>
      <c r="P6" s="169" t="s">
        <v>474</v>
      </c>
      <c r="Q6" s="208"/>
      <c r="R6" s="166" t="str">
        <f ca="1">IF(ISERROR($V6),"",OFFSET('Smelter Look-up'!$C$4,$V6-4,0)&amp;"")</f>
        <v/>
      </c>
      <c r="S6" s="165" t="str">
        <f t="shared" ref="S6:S37" ca="1" si="2">IF(B6="","",IF(ISERROR(MATCH($E6,CL,0)),"Unknown",INDIRECT("'C'!$A$"&amp;MATCH($E6,CL,0)+1)))</f>
        <v>MY</v>
      </c>
      <c r="T6" s="165" t="str">
        <f ca="1">IF(B6="","",IF(ISERROR(MATCH($J6,SorP!$B$1:$B$6261,0)),"",INDIRECT("'SorP'!$A$"&amp;MATCH($S6&amp;$J6,SorP!C:C,0))))</f>
        <v/>
      </c>
      <c r="U6" s="185"/>
      <c r="V6" s="209" t="e">
        <f>IF(C6="",NA(),IF(OR(C6="Smelter not listed",C6="Smelter not yet identified"),MATCH($B6&amp;$D6,'Smelter Look-up'!$J:$J,0),MATCH($B6&amp;$C6,'Smelter Look-up'!$J:$J,0)))</f>
        <v>#N/A</v>
      </c>
      <c r="X6" s="210">
        <f t="shared" ref="X6:X37" si="3">IF(AND(C6="Smelter not listed",OR(LEN(D6)=0,LEN(E6)=0)),1,0)</f>
        <v>0</v>
      </c>
      <c r="AB6" s="211" t="str">
        <f t="shared" ref="AB6:AB37" si="4">B6&amp;C6</f>
        <v>TinMalaysia Smelting Corporation (MSC)</v>
      </c>
    </row>
    <row r="7" spans="1:34" s="210" customFormat="1" ht="20.100000000000001" customHeight="1">
      <c r="A7" s="245" t="s">
        <v>767</v>
      </c>
      <c r="B7" s="166" t="s">
        <v>1088</v>
      </c>
      <c r="C7" s="170" t="s">
        <v>13289</v>
      </c>
      <c r="D7" s="213"/>
      <c r="E7" s="166" t="s">
        <v>1063</v>
      </c>
      <c r="F7" s="166" t="s">
        <v>767</v>
      </c>
      <c r="G7" s="166" t="str">
        <f ca="1">IF(C7=$X$4,IF(ISERROR($V7),"Enter smelter details","RMI"),IF(ISERROR($V7),"",OFFSET('Smelter Look-up'!$F$4,$V7-4,0)))</f>
        <v>RMI</v>
      </c>
      <c r="H7" s="167">
        <f ca="1">IF(ISERROR($V7),"",OFFSET('Smelter Look-up'!$G$4,$V7-4,0))</f>
        <v>0</v>
      </c>
      <c r="I7" s="168" t="str">
        <f ca="1">IF(ISERROR($V7),"",OFFSET('Smelter Look-up'!$H$4,$V7-4,0))</f>
        <v>Kundur</v>
      </c>
      <c r="J7" s="168" t="str">
        <f ca="1">IF(ISERROR($V7),"",OFFSET('Smelter Look-up'!$I$4,$V7-4,0))</f>
        <v>Riau</v>
      </c>
      <c r="K7" s="207" t="s">
        <v>15888</v>
      </c>
      <c r="L7" s="207" t="s">
        <v>15888</v>
      </c>
      <c r="M7" s="207" t="s">
        <v>15889</v>
      </c>
      <c r="N7" s="207" t="s">
        <v>15888</v>
      </c>
      <c r="O7" s="207" t="s">
        <v>15888</v>
      </c>
      <c r="P7" s="169" t="s">
        <v>474</v>
      </c>
      <c r="Q7" s="208"/>
      <c r="R7" s="166" t="str">
        <f ca="1">IF(ISERROR($V7),"",OFFSET('Smelter Look-up'!$C$4,$V7-4,0)&amp;"")</f>
        <v>PT Timah Tbk Kundur</v>
      </c>
      <c r="S7" s="165" t="str">
        <f t="shared" ca="1" si="2"/>
        <v>ID</v>
      </c>
      <c r="T7" s="165" t="str">
        <f ca="1">IF(B7="","",IF(ISERROR(MATCH($J7,SorP!$B$1:$B$6261,0)),"",INDIRECT("'SorP'!$A$"&amp;MATCH($S7&amp;$J7,SorP!C:C,0))))</f>
        <v>ID-RI</v>
      </c>
      <c r="U7" s="185"/>
      <c r="V7" s="209">
        <f>IF(C7="",NA(),IF(OR(C7="Smelter not listed",C7="Smelter not yet identified"),MATCH($B7&amp;$D7,'Smelter Look-up'!$J:$J,0),MATCH($B7&amp;$C7,'Smelter Look-up'!$J:$J,0)))</f>
        <v>531</v>
      </c>
      <c r="X7" s="210">
        <f t="shared" si="3"/>
        <v>0</v>
      </c>
      <c r="AB7" s="211" t="str">
        <f t="shared" si="4"/>
        <v>TinPT Timah Tbk Kundur</v>
      </c>
    </row>
    <row r="8" spans="1:34" s="210" customFormat="1" ht="20.100000000000001" customHeight="1">
      <c r="A8" s="245" t="s">
        <v>750</v>
      </c>
      <c r="B8" s="166" t="s">
        <v>1088</v>
      </c>
      <c r="C8" s="170" t="s">
        <v>13288</v>
      </c>
      <c r="D8" s="213"/>
      <c r="E8" s="166" t="s">
        <v>1063</v>
      </c>
      <c r="F8" s="166" t="s">
        <v>750</v>
      </c>
      <c r="G8" s="166" t="str">
        <f ca="1">IF(C8=$X$4,IF(ISERROR($V8),"Enter smelter details","RMI"),IF(ISERROR($V8),"",OFFSET('Smelter Look-up'!$F$4,$V8-4,0)))</f>
        <v>RMI</v>
      </c>
      <c r="H8" s="167">
        <f ca="1">IF(ISERROR($V8),"",OFFSET('Smelter Look-up'!$G$4,$V8-4,0))</f>
        <v>0</v>
      </c>
      <c r="I8" s="168" t="str">
        <f ca="1">IF(ISERROR($V8),"",OFFSET('Smelter Look-up'!$H$4,$V8-4,0))</f>
        <v>Mentok</v>
      </c>
      <c r="J8" s="168" t="str">
        <f ca="1">IF(ISERROR($V8),"",OFFSET('Smelter Look-up'!$I$4,$V8-4,0))</f>
        <v>Kepulauan Bangka Belitung</v>
      </c>
      <c r="K8" s="207" t="s">
        <v>15888</v>
      </c>
      <c r="L8" s="207" t="s">
        <v>15888</v>
      </c>
      <c r="M8" s="207" t="s">
        <v>15889</v>
      </c>
      <c r="N8" s="207" t="s">
        <v>15888</v>
      </c>
      <c r="O8" s="207" t="s">
        <v>15888</v>
      </c>
      <c r="P8" s="169" t="s">
        <v>474</v>
      </c>
      <c r="Q8" s="208"/>
      <c r="R8" s="166" t="str">
        <f ca="1">IF(ISERROR($V8),"",OFFSET('Smelter Look-up'!$C$4,$V8-4,0)&amp;"")</f>
        <v>PT Timah Tbk Mentok</v>
      </c>
      <c r="S8" s="165" t="str">
        <f t="shared" ca="1" si="2"/>
        <v>ID</v>
      </c>
      <c r="T8" s="165" t="str">
        <f ca="1">IF(B8="","",IF(ISERROR(MATCH($J8,SorP!$B$1:$B$6261,0)),"",INDIRECT("'SorP'!$A$"&amp;MATCH($S8&amp;$J8,SorP!C:C,0))))</f>
        <v>ID-BB</v>
      </c>
      <c r="U8" s="185"/>
      <c r="V8" s="209">
        <f>IF(C8="",NA(),IF(OR(C8="Smelter not listed",C8="Smelter not yet identified"),MATCH($B8&amp;$D8,'Smelter Look-up'!$J:$J,0),MATCH($B8&amp;$C8,'Smelter Look-up'!$J:$J,0)))</f>
        <v>532</v>
      </c>
      <c r="X8" s="210">
        <f t="shared" si="3"/>
        <v>0</v>
      </c>
      <c r="AB8" s="211" t="str">
        <f t="shared" si="4"/>
        <v>TinPT Timah Tbk Mentok</v>
      </c>
    </row>
    <row r="9" spans="1:34" s="210" customFormat="1" ht="20.100000000000001" customHeight="1">
      <c r="A9" s="245" t="s">
        <v>752</v>
      </c>
      <c r="B9" s="166" t="s">
        <v>1088</v>
      </c>
      <c r="C9" s="170" t="s">
        <v>751</v>
      </c>
      <c r="D9" s="213"/>
      <c r="E9" s="166" t="s">
        <v>2322</v>
      </c>
      <c r="F9" s="166" t="s">
        <v>752</v>
      </c>
      <c r="G9" s="166" t="str">
        <f ca="1">IF(C9=$X$4,IF(ISERROR($V9),"Enter smelter details","RMI"),IF(ISERROR($V9),"",OFFSET('Smelter Look-up'!$F$4,$V9-4,0)))</f>
        <v>RMI</v>
      </c>
      <c r="H9" s="167">
        <f ca="1">IF(ISERROR($V9),"",OFFSET('Smelter Look-up'!$G$4,$V9-4,0))</f>
        <v>0</v>
      </c>
      <c r="I9" s="168" t="str">
        <f ca="1">IF(ISERROR($V9),"",OFFSET('Smelter Look-up'!$H$4,$V9-4,0))</f>
        <v>Longtan Shiang Taoyuan</v>
      </c>
      <c r="J9" s="168" t="str">
        <f ca="1">IF(ISERROR($V9),"",OFFSET('Smelter Look-up'!$I$4,$V9-4,0))</f>
        <v>Taoyuan</v>
      </c>
      <c r="K9" s="207" t="s">
        <v>15888</v>
      </c>
      <c r="L9" s="207" t="s">
        <v>15888</v>
      </c>
      <c r="M9" s="207" t="s">
        <v>15889</v>
      </c>
      <c r="N9" s="207" t="s">
        <v>15888</v>
      </c>
      <c r="O9" s="207" t="s">
        <v>15888</v>
      </c>
      <c r="P9" s="169" t="s">
        <v>474</v>
      </c>
      <c r="Q9" s="208"/>
      <c r="R9" s="166" t="str">
        <f ca="1">IF(ISERROR($V9),"",OFFSET('Smelter Look-up'!$C$4,$V9-4,0)&amp;"")</f>
        <v>Rui Da Hung</v>
      </c>
      <c r="S9" s="165" t="str">
        <f t="shared" ca="1" si="2"/>
        <v>TW</v>
      </c>
      <c r="T9" s="165" t="str">
        <f ca="1">IF(B9="","",IF(ISERROR(MATCH($J9,SorP!$B$1:$B$6261,0)),"",INDIRECT("'SorP'!$A$"&amp;MATCH($S9&amp;$J9,SorP!C:C,0))))</f>
        <v>TW-TAO</v>
      </c>
      <c r="U9" s="185"/>
      <c r="V9" s="209">
        <f>IF(C9="",NA(),IF(OR(C9="Smelter not listed",C9="Smelter not yet identified"),MATCH($B9&amp;$D9,'Smelter Look-up'!$J:$J,0),MATCH($B9&amp;$C9,'Smelter Look-up'!$J:$J,0)))</f>
        <v>537</v>
      </c>
      <c r="X9" s="210">
        <f t="shared" si="3"/>
        <v>0</v>
      </c>
      <c r="AB9" s="211" t="str">
        <f t="shared" si="4"/>
        <v>TinRui Da Hung</v>
      </c>
    </row>
    <row r="10" spans="1:34" s="210" customFormat="1" ht="20.100000000000001" customHeight="1">
      <c r="A10" s="245" t="s">
        <v>753</v>
      </c>
      <c r="B10" s="166" t="s">
        <v>1088</v>
      </c>
      <c r="C10" s="170" t="s">
        <v>989</v>
      </c>
      <c r="D10" s="213"/>
      <c r="E10" s="166" t="s">
        <v>848</v>
      </c>
      <c r="F10" s="166" t="s">
        <v>753</v>
      </c>
      <c r="G10" s="166" t="str">
        <f ca="1">IF(C10=$X$4,IF(ISERROR($V10),"Enter smelter details","RMI"),IF(ISERROR($V10),"",OFFSET('Smelter Look-up'!$F$4,$V10-4,0)))</f>
        <v>RMI</v>
      </c>
      <c r="H10" s="167">
        <f ca="1">IF(ISERROR($V10),"",OFFSET('Smelter Look-up'!$G$4,$V10-4,0))</f>
        <v>0</v>
      </c>
      <c r="I10" s="168" t="str">
        <f ca="1">IF(ISERROR($V10),"",OFFSET('Smelter Look-up'!$H$4,$V10-4,0))</f>
        <v>Amphur Muang</v>
      </c>
      <c r="J10" s="168" t="str">
        <f ca="1">IF(ISERROR($V10),"",OFFSET('Smelter Look-up'!$I$4,$V10-4,0))</f>
        <v>Phuket</v>
      </c>
      <c r="K10" s="207" t="s">
        <v>15888</v>
      </c>
      <c r="L10" s="207" t="s">
        <v>15888</v>
      </c>
      <c r="M10" s="207" t="s">
        <v>15889</v>
      </c>
      <c r="N10" s="207" t="s">
        <v>15888</v>
      </c>
      <c r="O10" s="207" t="s">
        <v>15888</v>
      </c>
      <c r="P10" s="169" t="s">
        <v>474</v>
      </c>
      <c r="Q10" s="208"/>
      <c r="R10" s="166" t="str">
        <f ca="1">IF(ISERROR($V10),"",OFFSET('Smelter Look-up'!$C$4,$V10-4,0)&amp;"")</f>
        <v>Thaisarco</v>
      </c>
      <c r="S10" s="165" t="str">
        <f t="shared" ca="1" si="2"/>
        <v>TH</v>
      </c>
      <c r="T10" s="165" t="str">
        <f ca="1">IF(B10="","",IF(ISERROR(MATCH($J10,SorP!$B$1:$B$6261,0)),"",INDIRECT("'SorP'!$A$"&amp;MATCH($S10&amp;$J10,SorP!C:C,0))))</f>
        <v>TH-83</v>
      </c>
      <c r="U10" s="185"/>
      <c r="V10" s="209">
        <f>IF(C10="",NA(),IF(OR(C10="Smelter not listed",C10="Smelter not yet identified"),MATCH($B10&amp;$D10,'Smelter Look-up'!$J:$J,0),MATCH($B10&amp;$C10,'Smelter Look-up'!$J:$J,0)))</f>
        <v>543</v>
      </c>
      <c r="X10" s="210">
        <f t="shared" si="3"/>
        <v>0</v>
      </c>
      <c r="AB10" s="211" t="str">
        <f t="shared" si="4"/>
        <v>TinThaisarco</v>
      </c>
    </row>
    <row r="11" spans="1:34" s="210" customFormat="1" ht="20.100000000000001" customHeight="1">
      <c r="A11" s="166" t="s">
        <v>688</v>
      </c>
      <c r="B11" s="166" t="s">
        <v>1087</v>
      </c>
      <c r="C11" s="170" t="s">
        <v>2063</v>
      </c>
      <c r="D11" s="213"/>
      <c r="E11" s="166" t="s">
        <v>1066</v>
      </c>
      <c r="F11" s="166" t="s">
        <v>688</v>
      </c>
      <c r="G11" s="166" t="s">
        <v>12764</v>
      </c>
      <c r="H11" s="167">
        <f ca="1">IF(ISERROR($V11),"",OFFSET('Smelter Look-up'!$G$4,$V11-4,0))</f>
        <v>0</v>
      </c>
      <c r="I11" s="168" t="str">
        <f ca="1">IF(ISERROR($V11),"",OFFSET('Smelter Look-up'!$H$4,$V11-4,0))</f>
        <v>Nara-shi</v>
      </c>
      <c r="J11" s="168" t="str">
        <f ca="1">IF(ISERROR($V11),"",OFFSET('Smelter Look-up'!$I$4,$V11-4,0))</f>
        <v>Nara</v>
      </c>
      <c r="K11" s="207" t="s">
        <v>15888</v>
      </c>
      <c r="L11" s="207" t="s">
        <v>15888</v>
      </c>
      <c r="M11" s="207" t="s">
        <v>15889</v>
      </c>
      <c r="N11" s="207" t="s">
        <v>15888</v>
      </c>
      <c r="O11" s="207" t="s">
        <v>15888</v>
      </c>
      <c r="P11" s="169" t="s">
        <v>474</v>
      </c>
      <c r="Q11" s="208"/>
      <c r="R11" s="166" t="str">
        <f ca="1">IF(ISERROR($V11),"",OFFSET('Smelter Look-up'!$C$4,$V11-4,0)&amp;"")</f>
        <v>Ohura Precious Metal Industry Co., Ltd.</v>
      </c>
      <c r="S11" s="165" t="str">
        <f t="shared" ca="1" si="2"/>
        <v>JP</v>
      </c>
      <c r="T11" s="165" t="str">
        <f ca="1">IF(B11="","",IF(ISERROR(MATCH($J11,SorP!$B$1:$B$6261,0)),"",INDIRECT("'SorP'!$A$"&amp;MATCH($S11&amp;$J11,SorP!C:C,0))))</f>
        <v>JP-29</v>
      </c>
      <c r="U11" s="185"/>
      <c r="V11" s="209">
        <f>IF(C11="",NA(),IF(OR(C11="Smelter not listed",C11="Smelter not yet identified"),MATCH($B11&amp;$D11,'Smelter Look-up'!$J:$J,0),MATCH($B11&amp;$C11,'Smelter Look-up'!$J:$J,0)))</f>
        <v>224</v>
      </c>
      <c r="X11" s="210">
        <f t="shared" si="3"/>
        <v>0</v>
      </c>
      <c r="AB11" s="211" t="str">
        <f t="shared" si="4"/>
        <v>GoldOhura Precious Metal Industry Co., Ltd.</v>
      </c>
    </row>
    <row r="12" spans="1:34" s="210" customFormat="1" ht="20.100000000000001" customHeight="1">
      <c r="A12" s="245"/>
      <c r="B12" s="166" t="str">
        <f>IF(LEN(A12)=0,"",INDEX('Smelter Look-up'!$A:$A,MATCH($A12,'Smelter Look-up'!$E:$E,0)))</f>
        <v/>
      </c>
      <c r="C12" s="170" t="str">
        <f>IF(LEN(A12)=0,"",INDEX('Smelter Look-up'!$C:$C,MATCH($A12,'Smelter Look-up'!$E:$E,0)))</f>
        <v/>
      </c>
      <c r="D12" s="213"/>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7"/>
      <c r="L12" s="207"/>
      <c r="M12" s="207"/>
      <c r="N12" s="207"/>
      <c r="O12" s="207"/>
      <c r="P12" s="169"/>
      <c r="Q12" s="208"/>
      <c r="R12" s="166" t="str">
        <f ca="1">IF(ISERROR($V12),"",OFFSET('Smelter Look-up'!$C$4,$V12-4,0)&amp;"")</f>
        <v/>
      </c>
      <c r="S12" s="165" t="str">
        <f t="shared" ca="1" si="2"/>
        <v/>
      </c>
      <c r="T12" s="165" t="str">
        <f ca="1">IF(B12="","",IF(ISERROR(MATCH($J12,SorP!$B$1:$B$6261,0)),"",INDIRECT("'SorP'!$A$"&amp;MATCH($S12&amp;$J12,SorP!C:C,0))))</f>
        <v/>
      </c>
      <c r="U12" s="185"/>
      <c r="V12" s="209" t="e">
        <f>IF(C12="",NA(),IF(OR(C12="Smelter not listed",C12="Smelter not yet identified"),MATCH($B12&amp;$D12,'Smelter Look-up'!$J:$J,0),MATCH($B12&amp;$C12,'Smelter Look-up'!$J:$J,0)))</f>
        <v>#N/A</v>
      </c>
      <c r="X12" s="210">
        <f t="shared" ca="1" si="3"/>
        <v>0</v>
      </c>
      <c r="AB12" s="211" t="str">
        <f t="shared" si="4"/>
        <v/>
      </c>
    </row>
    <row r="13" spans="1:34" s="210" customFormat="1" ht="20.100000000000001"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00000000000001"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00000000000001"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00000000000001"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00000000000001"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399999999999999">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399999999999999">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399999999999999">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399999999999999">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399999999999999">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399999999999999">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399999999999999">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399999999999999">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399999999999999">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399999999999999">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399999999999999">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399999999999999">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399999999999999">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399999999999999">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399999999999999">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399999999999999">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399999999999999">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399999999999999">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399999999999999">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399999999999999">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399999999999999">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399999999999999">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399999999999999">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399999999999999">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399999999999999">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399999999999999">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399999999999999">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399999999999999">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399999999999999">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399999999999999">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399999999999999">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399999999999999">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399999999999999">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399999999999999">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399999999999999">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399999999999999">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399999999999999">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399999999999999">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399999999999999">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399999999999999">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399999999999999">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399999999999999">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399999999999999">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399999999999999">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399999999999999">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399999999999999">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399999999999999">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399999999999999">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399999999999999">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399999999999999">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399999999999999">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399999999999999">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399999999999999">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399999999999999">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399999999999999">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399999999999999">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399999999999999">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399999999999999">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399999999999999">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399999999999999">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399999999999999">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399999999999999">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399999999999999">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399999999999999">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399999999999999">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399999999999999">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399999999999999">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399999999999999">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399999999999999">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399999999999999">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399999999999999">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399999999999999">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399999999999999">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399999999999999">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399999999999999">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399999999999999">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399999999999999">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399999999999999">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399999999999999">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399999999999999">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399999999999999">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399999999999999">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399999999999999">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399999999999999">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399999999999999">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399999999999999">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399999999999999">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399999999999999">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399999999999999">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399999999999999">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399999999999999">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399999999999999">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399999999999999">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399999999999999">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399999999999999">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399999999999999">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399999999999999">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399999999999999">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399999999999999">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399999999999999">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399999999999999">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399999999999999">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399999999999999">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399999999999999">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399999999999999">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399999999999999">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399999999999999">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399999999999999">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399999999999999">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399999999999999">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399999999999999">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399999999999999">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399999999999999">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399999999999999">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399999999999999">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399999999999999">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399999999999999">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399999999999999">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399999999999999">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399999999999999">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399999999999999">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399999999999999">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399999999999999">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399999999999999">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399999999999999">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399999999999999">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399999999999999">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399999999999999">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399999999999999">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399999999999999">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399999999999999">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399999999999999">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399999999999999">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399999999999999">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399999999999999">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399999999999999">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399999999999999">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399999999999999">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399999999999999">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399999999999999">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399999999999999">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399999999999999">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399999999999999">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399999999999999">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399999999999999">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399999999999999">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399999999999999">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399999999999999">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399999999999999">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399999999999999">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399999999999999">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399999999999999">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399999999999999">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399999999999999">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399999999999999">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399999999999999">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399999999999999">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399999999999999">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399999999999999">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399999999999999">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399999999999999">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399999999999999">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399999999999999">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399999999999999">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399999999999999">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399999999999999">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399999999999999">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399999999999999">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399999999999999">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399999999999999">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399999999999999">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399999999999999">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399999999999999">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399999999999999">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399999999999999">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399999999999999">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399999999999999">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399999999999999">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399999999999999">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399999999999999">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399999999999999">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399999999999999">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399999999999999">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399999999999999">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399999999999999">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399999999999999">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399999999999999">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399999999999999">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399999999999999">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399999999999999">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399999999999999">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399999999999999">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399999999999999">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399999999999999">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399999999999999">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399999999999999">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399999999999999">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399999999999999">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399999999999999">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399999999999999">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399999999999999">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399999999999999">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399999999999999">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399999999999999">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399999999999999">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399999999999999">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399999999999999">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399999999999999">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399999999999999">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399999999999999">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399999999999999">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399999999999999">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399999999999999">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399999999999999">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399999999999999">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399999999999999">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399999999999999">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399999999999999">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399999999999999">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399999999999999">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399999999999999">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399999999999999">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399999999999999">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399999999999999">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399999999999999">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399999999999999">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399999999999999">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399999999999999">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399999999999999">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399999999999999">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399999999999999">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399999999999999">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399999999999999">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399999999999999">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399999999999999">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399999999999999">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399999999999999">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399999999999999">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399999999999999">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399999999999999">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399999999999999">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399999999999999">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399999999999999">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399999999999999">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399999999999999">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399999999999999">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399999999999999">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399999999999999">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399999999999999">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399999999999999">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399999999999999">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399999999999999">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399999999999999">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399999999999999">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399999999999999">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399999999999999">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399999999999999">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399999999999999">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399999999999999">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399999999999999">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399999999999999">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399999999999999">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399999999999999">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399999999999999">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399999999999999">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399999999999999">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399999999999999">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399999999999999">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399999999999999">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399999999999999">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399999999999999">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399999999999999">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399999999999999">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399999999999999">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399999999999999">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399999999999999">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399999999999999">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399999999999999">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399999999999999">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399999999999999">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399999999999999">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399999999999999">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399999999999999">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399999999999999">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399999999999999">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399999999999999">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399999999999999">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399999999999999">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399999999999999">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399999999999999">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399999999999999">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399999999999999">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399999999999999">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399999999999999">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399999999999999">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399999999999999">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399999999999999">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399999999999999">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399999999999999">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399999999999999">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399999999999999">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399999999999999">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399999999999999">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399999999999999">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399999999999999">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399999999999999">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399999999999999">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399999999999999">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399999999999999">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399999999999999">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399999999999999">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399999999999999">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399999999999999">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399999999999999">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399999999999999">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399999999999999">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399999999999999">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399999999999999">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399999999999999">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399999999999999">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399999999999999">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399999999999999">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399999999999999">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399999999999999">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399999999999999">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399999999999999">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399999999999999">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399999999999999">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399999999999999">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399999999999999">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399999999999999">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399999999999999">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399999999999999">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399999999999999">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399999999999999">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399999999999999">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399999999999999">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399999999999999">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399999999999999">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399999999999999">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399999999999999">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399999999999999">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399999999999999">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399999999999999">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399999999999999">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399999999999999">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399999999999999">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399999999999999">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399999999999999">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399999999999999">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399999999999999">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399999999999999">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399999999999999">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399999999999999">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399999999999999">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399999999999999">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399999999999999">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399999999999999">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399999999999999">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399999999999999">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399999999999999">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399999999999999">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399999999999999">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399999999999999">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399999999999999">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399999999999999">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399999999999999">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399999999999999">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399999999999999">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399999999999999">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399999999999999">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399999999999999">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399999999999999">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399999999999999">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399999999999999">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399999999999999">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399999999999999">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399999999999999">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399999999999999">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399999999999999">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399999999999999">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399999999999999">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399999999999999">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399999999999999">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399999999999999">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399999999999999">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399999999999999">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399999999999999">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399999999999999">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399999999999999">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399999999999999">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399999999999999">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399999999999999">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399999999999999">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399999999999999">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399999999999999">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399999999999999">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399999999999999">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399999999999999">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399999999999999">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399999999999999">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399999999999999">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399999999999999">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399999999999999">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399999999999999">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399999999999999">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399999999999999">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399999999999999">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399999999999999">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399999999999999">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399999999999999">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399999999999999">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399999999999999">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399999999999999">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399999999999999">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399999999999999">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399999999999999">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399999999999999">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399999999999999">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399999999999999">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399999999999999">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399999999999999">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399999999999999">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399999999999999">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399999999999999">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399999999999999">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399999999999999">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399999999999999">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399999999999999">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399999999999999">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399999999999999">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399999999999999">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399999999999999">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399999999999999">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399999999999999">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399999999999999">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399999999999999">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399999999999999">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399999999999999">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399999999999999">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399999999999999">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399999999999999">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399999999999999">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399999999999999">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399999999999999">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399999999999999">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399999999999999">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399999999999999">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399999999999999">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399999999999999">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399999999999999">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399999999999999">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399999999999999">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399999999999999">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399999999999999">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399999999999999">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399999999999999">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399999999999999">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399999999999999">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399999999999999">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399999999999999">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399999999999999">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399999999999999">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399999999999999">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399999999999999">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399999999999999">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399999999999999">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399999999999999">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399999999999999">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399999999999999">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399999999999999">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399999999999999">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399999999999999">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399999999999999">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399999999999999">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399999999999999">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399999999999999">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399999999999999">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399999999999999">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399999999999999">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399999999999999">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399999999999999">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399999999999999">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399999999999999">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399999999999999">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399999999999999">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399999999999999">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399999999999999">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399999999999999">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399999999999999">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399999999999999">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399999999999999">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399999999999999">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399999999999999">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399999999999999">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399999999999999">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399999999999999">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399999999999999">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399999999999999">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399999999999999">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399999999999999">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399999999999999">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399999999999999">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399999999999999">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399999999999999">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399999999999999">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399999999999999">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399999999999999">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399999999999999">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399999999999999">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399999999999999">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399999999999999">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399999999999999">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399999999999999">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399999999999999">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399999999999999">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399999999999999">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399999999999999">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399999999999999">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399999999999999">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399999999999999">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399999999999999">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399999999999999">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399999999999999">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399999999999999">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399999999999999">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399999999999999">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399999999999999">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399999999999999">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399999999999999">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399999999999999">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399999999999999">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399999999999999">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399999999999999">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399999999999999">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399999999999999">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399999999999999">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399999999999999">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399999999999999">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399999999999999">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399999999999999">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399999999999999">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399999999999999">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399999999999999">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399999999999999">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399999999999999">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399999999999999">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399999999999999">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399999999999999">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399999999999999">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399999999999999">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399999999999999">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399999999999999">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399999999999999">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399999999999999">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399999999999999">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399999999999999">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399999999999999">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399999999999999">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399999999999999">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399999999999999">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399999999999999">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399999999999999">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399999999999999">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399999999999999">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399999999999999">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399999999999999">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399999999999999">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399999999999999">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399999999999999">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399999999999999">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399999999999999">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399999999999999">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399999999999999">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399999999999999">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399999999999999">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399999999999999">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399999999999999">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399999999999999">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399999999999999">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399999999999999">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399999999999999">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399999999999999">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399999999999999">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399999999999999">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399999999999999">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399999999999999">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399999999999999">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399999999999999">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399999999999999">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399999999999999">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399999999999999">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399999999999999">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399999999999999">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399999999999999">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399999999999999">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399999999999999">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399999999999999">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399999999999999">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399999999999999">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399999999999999">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399999999999999">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399999999999999">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399999999999999">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399999999999999">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399999999999999">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399999999999999">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399999999999999">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399999999999999">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399999999999999">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399999999999999">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399999999999999">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399999999999999">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399999999999999">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399999999999999">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399999999999999">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399999999999999">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399999999999999">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399999999999999">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399999999999999">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399999999999999">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399999999999999">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399999999999999">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399999999999999">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399999999999999">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399999999999999">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399999999999999">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399999999999999">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399999999999999">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399999999999999">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399999999999999">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399999999999999">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399999999999999">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399999999999999">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399999999999999">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399999999999999">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399999999999999">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399999999999999">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399999999999999">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399999999999999">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399999999999999">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399999999999999">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399999999999999">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399999999999999">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399999999999999">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399999999999999">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399999999999999">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399999999999999">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399999999999999">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399999999999999">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399999999999999">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399999999999999">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399999999999999">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399999999999999">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399999999999999">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399999999999999">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399999999999999">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399999999999999">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399999999999999">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399999999999999">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399999999999999">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399999999999999">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399999999999999">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399999999999999">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399999999999999">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399999999999999">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399999999999999">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399999999999999">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399999999999999">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399999999999999">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399999999999999">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399999999999999">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399999999999999">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399999999999999">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399999999999999">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399999999999999">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399999999999999">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399999999999999">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399999999999999">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399999999999999">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399999999999999">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399999999999999">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399999999999999">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399999999999999">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399999999999999">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399999999999999">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399999999999999">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399999999999999">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399999999999999">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399999999999999">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399999999999999">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399999999999999">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399999999999999">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399999999999999">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399999999999999">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399999999999999">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399999999999999">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399999999999999">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399999999999999">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399999999999999">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399999999999999">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399999999999999">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399999999999999">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399999999999999">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399999999999999">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399999999999999">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399999999999999">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399999999999999">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399999999999999">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399999999999999">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399999999999999">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399999999999999">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399999999999999">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399999999999999">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399999999999999">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399999999999999">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399999999999999">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399999999999999">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399999999999999">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399999999999999">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399999999999999">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399999999999999">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399999999999999">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399999999999999">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399999999999999">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399999999999999">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399999999999999">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399999999999999">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399999999999999">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399999999999999">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399999999999999">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399999999999999">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399999999999999">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399999999999999">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399999999999999">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399999999999999">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399999999999999">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399999999999999">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399999999999999">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399999999999999">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399999999999999">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399999999999999">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399999999999999">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399999999999999">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399999999999999">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399999999999999">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399999999999999">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399999999999999">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399999999999999">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399999999999999">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399999999999999">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399999999999999">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399999999999999">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399999999999999">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399999999999999">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399999999999999">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399999999999999">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399999999999999">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399999999999999">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399999999999999">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399999999999999">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399999999999999">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399999999999999">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399999999999999">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399999999999999">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399999999999999">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399999999999999">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399999999999999">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399999999999999">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399999999999999">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399999999999999">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399999999999999">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399999999999999">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399999999999999">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399999999999999">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399999999999999">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399999999999999">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399999999999999">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399999999999999">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399999999999999">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399999999999999">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399999999999999">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399999999999999">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399999999999999">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399999999999999">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399999999999999">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399999999999999">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399999999999999">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399999999999999">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399999999999999">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399999999999999">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399999999999999">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399999999999999">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399999999999999">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399999999999999">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399999999999999">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399999999999999">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399999999999999">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399999999999999">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399999999999999">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399999999999999">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399999999999999">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399999999999999">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399999999999999">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399999999999999">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399999999999999">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399999999999999">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399999999999999">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399999999999999">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399999999999999">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399999999999999">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399999999999999">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399999999999999">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399999999999999">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399999999999999">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399999999999999">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399999999999999">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399999999999999">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399999999999999">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399999999999999">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399999999999999">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399999999999999">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399999999999999">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399999999999999">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399999999999999">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399999999999999">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399999999999999">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399999999999999">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399999999999999">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399999999999999">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399999999999999">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399999999999999">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399999999999999">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399999999999999">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399999999999999">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399999999999999">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399999999999999">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399999999999999">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399999999999999">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399999999999999">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399999999999999">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399999999999999">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399999999999999">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399999999999999">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399999999999999">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399999999999999">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399999999999999">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399999999999999">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399999999999999">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399999999999999">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399999999999999">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399999999999999">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399999999999999">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399999999999999">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399999999999999">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399999999999999">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399999999999999">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399999999999999">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399999999999999">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399999999999999">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399999999999999">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399999999999999">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399999999999999">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399999999999999">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399999999999999">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399999999999999">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399999999999999">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399999999999999">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399999999999999">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399999999999999">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399999999999999">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399999999999999">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399999999999999">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399999999999999">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399999999999999">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399999999999999">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399999999999999">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399999999999999">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399999999999999">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399999999999999">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399999999999999">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399999999999999">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399999999999999">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399999999999999">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399999999999999">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399999999999999">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399999999999999">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399999999999999">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399999999999999">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399999999999999">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399999999999999">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399999999999999">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399999999999999">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399999999999999">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399999999999999">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399999999999999">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399999999999999">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399999999999999">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399999999999999">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399999999999999">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399999999999999">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399999999999999">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399999999999999">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399999999999999">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399999999999999">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399999999999999">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399999999999999">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399999999999999">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399999999999999">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399999999999999">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399999999999999">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399999999999999">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399999999999999">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399999999999999">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399999999999999">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399999999999999">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399999999999999">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399999999999999">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399999999999999">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399999999999999">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399999999999999">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399999999999999">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399999999999999">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399999999999999">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399999999999999">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399999999999999">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399999999999999">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399999999999999">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399999999999999">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399999999999999">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399999999999999">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399999999999999">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399999999999999">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399999999999999">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399999999999999">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399999999999999">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399999999999999">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399999999999999">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399999999999999">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399999999999999">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399999999999999">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399999999999999">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399999999999999">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399999999999999">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399999999999999">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399999999999999">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399999999999999">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399999999999999">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399999999999999">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399999999999999">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399999999999999">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399999999999999">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399999999999999">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399999999999999">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399999999999999">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399999999999999">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399999999999999">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399999999999999">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399999999999999">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399999999999999">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399999999999999">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399999999999999">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399999999999999">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399999999999999">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399999999999999">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399999999999999">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399999999999999">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399999999999999">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399999999999999">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399999999999999">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399999999999999">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399999999999999">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399999999999999">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399999999999999">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399999999999999">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399999999999999">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399999999999999">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399999999999999">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399999999999999">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399999999999999">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399999999999999">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399999999999999">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399999999999999">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399999999999999">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399999999999999">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399999999999999">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399999999999999">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399999999999999">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399999999999999">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399999999999999">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399999999999999">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399999999999999">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399999999999999">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399999999999999">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399999999999999">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399999999999999">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399999999999999">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399999999999999">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399999999999999">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399999999999999">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399999999999999">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399999999999999">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399999999999999">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399999999999999">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399999999999999">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399999999999999">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399999999999999">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399999999999999">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399999999999999">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399999999999999">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399999999999999">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399999999999999">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399999999999999">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399999999999999">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399999999999999">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399999999999999">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399999999999999">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399999999999999">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399999999999999">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399999999999999">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399999999999999">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399999999999999">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399999999999999">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399999999999999">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399999999999999">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399999999999999">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399999999999999">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399999999999999">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399999999999999">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399999999999999">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399999999999999">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399999999999999">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399999999999999">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399999999999999">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399999999999999">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399999999999999">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399999999999999">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399999999999999">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399999999999999">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399999999999999">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399999999999999">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399999999999999">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399999999999999">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399999999999999">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399999999999999">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399999999999999">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399999999999999">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399999999999999">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399999999999999">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399999999999999">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399999999999999">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399999999999999">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399999999999999">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399999999999999">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399999999999999">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399999999999999">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399999999999999">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399999999999999">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399999999999999">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399999999999999">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399999999999999">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399999999999999">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399999999999999">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399999999999999">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399999999999999">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399999999999999">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399999999999999">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399999999999999">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399999999999999">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399999999999999">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399999999999999">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399999999999999">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399999999999999">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399999999999999">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399999999999999">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399999999999999">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399999999999999">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399999999999999">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399999999999999">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399999999999999">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399999999999999">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399999999999999">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399999999999999">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399999999999999">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399999999999999">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399999999999999">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399999999999999">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399999999999999">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399999999999999">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399999999999999">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399999999999999">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399999999999999">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399999999999999">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399999999999999">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399999999999999">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399999999999999">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399999999999999">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399999999999999">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399999999999999">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399999999999999">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399999999999999">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399999999999999">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399999999999999">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399999999999999">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399999999999999">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399999999999999">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399999999999999">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399999999999999">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399999999999999">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399999999999999">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399999999999999">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399999999999999">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399999999999999">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399999999999999">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399999999999999">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399999999999999">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399999999999999">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399999999999999">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399999999999999">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399999999999999">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399999999999999">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399999999999999">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399999999999999">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399999999999999">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399999999999999">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399999999999999">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399999999999999">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399999999999999">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399999999999999">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399999999999999">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399999999999999">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399999999999999">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399999999999999">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399999999999999">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399999999999999">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399999999999999">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399999999999999">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399999999999999">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399999999999999">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399999999999999">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399999999999999">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399999999999999">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399999999999999">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399999999999999">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399999999999999">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399999999999999">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399999999999999">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399999999999999">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399999999999999">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399999999999999">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399999999999999">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399999999999999">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399999999999999">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399999999999999">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399999999999999">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399999999999999">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399999999999999">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399999999999999">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399999999999999">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399999999999999">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399999999999999">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399999999999999">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399999999999999">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399999999999999">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399999999999999">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399999999999999">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399999999999999">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399999999999999">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399999999999999">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399999999999999">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399999999999999">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399999999999999">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399999999999999">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399999999999999">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399999999999999">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399999999999999">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399999999999999">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399999999999999">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399999999999999">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399999999999999">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399999999999999">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399999999999999">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399999999999999">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399999999999999">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399999999999999">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399999999999999">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399999999999999">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399999999999999">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399999999999999">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399999999999999">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399999999999999">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399999999999999">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399999999999999">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399999999999999">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399999999999999">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399999999999999">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399999999999999">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399999999999999">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399999999999999">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399999999999999">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399999999999999">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399999999999999">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399999999999999">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399999999999999">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399999999999999">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399999999999999">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399999999999999">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399999999999999">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399999999999999">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399999999999999">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399999999999999">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399999999999999">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399999999999999">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399999999999999">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399999999999999">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399999999999999">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399999999999999">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399999999999999">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399999999999999">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399999999999999">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399999999999999">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399999999999999">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399999999999999">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399999999999999">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399999999999999">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399999999999999">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399999999999999">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399999999999999">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399999999999999">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399999999999999">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399999999999999">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399999999999999">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399999999999999">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399999999999999">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399999999999999">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399999999999999">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399999999999999">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399999999999999">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399999999999999">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399999999999999">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399999999999999">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399999999999999">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399999999999999">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399999999999999">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399999999999999">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399999999999999">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399999999999999">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399999999999999">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399999999999999">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399999999999999">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399999999999999">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399999999999999">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399999999999999">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399999999999999">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399999999999999">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399999999999999">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399999999999999">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399999999999999">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399999999999999">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399999999999999">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399999999999999">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399999999999999">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399999999999999">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399999999999999">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399999999999999">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399999999999999">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399999999999999">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399999999999999">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399999999999999">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399999999999999">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399999999999999">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399999999999999">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399999999999999">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399999999999999">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399999999999999">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399999999999999">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399999999999999">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399999999999999">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399999999999999">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399999999999999">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399999999999999">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399999999999999">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399999999999999">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399999999999999">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399999999999999">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399999999999999">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399999999999999">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399999999999999">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399999999999999">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399999999999999">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399999999999999">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399999999999999">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399999999999999">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399999999999999">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399999999999999">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399999999999999">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399999999999999">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399999999999999">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399999999999999">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399999999999999">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399999999999999">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399999999999999">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399999999999999">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399999999999999">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399999999999999">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399999999999999">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399999999999999">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399999999999999">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399999999999999">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399999999999999">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399999999999999">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399999999999999">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399999999999999">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399999999999999">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399999999999999">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399999999999999">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399999999999999">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399999999999999">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399999999999999">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399999999999999">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399999999999999">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399999999999999">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399999999999999">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399999999999999">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399999999999999">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399999999999999">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399999999999999">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399999999999999">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399999999999999">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399999999999999">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399999999999999">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399999999999999">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399999999999999">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399999999999999">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399999999999999">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399999999999999">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399999999999999">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399999999999999">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399999999999999">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399999999999999">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399999999999999">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399999999999999">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399999999999999">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399999999999999">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399999999999999">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399999999999999">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399999999999999">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399999999999999">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399999999999999">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399999999999999">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399999999999999">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399999999999999">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399999999999999">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399999999999999">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399999999999999">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399999999999999">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399999999999999">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399999999999999">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399999999999999">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399999999999999">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399999999999999">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399999999999999">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399999999999999">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399999999999999">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399999999999999">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399999999999999">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399999999999999">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399999999999999">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399999999999999">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399999999999999">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399999999999999">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399999999999999">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399999999999999">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399999999999999">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399999999999999">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399999999999999">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399999999999999">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399999999999999">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399999999999999">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399999999999999">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399999999999999">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399999999999999">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399999999999999">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399999999999999">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399999999999999">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399999999999999">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399999999999999">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399999999999999">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399999999999999">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399999999999999">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399999999999999">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399999999999999">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399999999999999">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399999999999999">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399999999999999">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399999999999999">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399999999999999">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399999999999999">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399999999999999">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399999999999999">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399999999999999">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399999999999999">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399999999999999">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399999999999999">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399999999999999">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399999999999999">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399999999999999">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399999999999999">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399999999999999">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399999999999999">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399999999999999">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399999999999999">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399999999999999">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399999999999999">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399999999999999">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399999999999999">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399999999999999">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399999999999999">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399999999999999">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399999999999999">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399999999999999">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399999999999999">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399999999999999">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399999999999999">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399999999999999">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399999999999999">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399999999999999">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399999999999999">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399999999999999">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399999999999999">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399999999999999">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399999999999999">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399999999999999">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399999999999999">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399999999999999">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399999999999999">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399999999999999">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399999999999999">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399999999999999">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399999999999999">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399999999999999">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399999999999999">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399999999999999">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399999999999999">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399999999999999">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399999999999999">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399999999999999">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399999999999999">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399999999999999">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399999999999999">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399999999999999">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399999999999999">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399999999999999">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399999999999999">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399999999999999">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399999999999999">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399999999999999">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399999999999999">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399999999999999">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399999999999999">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399999999999999">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399999999999999">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399999999999999">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399999999999999">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399999999999999">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399999999999999">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399999999999999">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399999999999999">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399999999999999">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399999999999999">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399999999999999">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399999999999999">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399999999999999">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399999999999999">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399999999999999">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399999999999999">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399999999999999">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399999999999999">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399999999999999">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399999999999999">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399999999999999">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399999999999999">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399999999999999">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399999999999999">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399999999999999">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399999999999999">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399999999999999">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399999999999999">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399999999999999">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399999999999999">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399999999999999">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399999999999999">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399999999999999">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399999999999999">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399999999999999">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399999999999999">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399999999999999">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399999999999999">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399999999999999">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399999999999999">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399999999999999">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399999999999999">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399999999999999">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399999999999999">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399999999999999">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399999999999999">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399999999999999">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399999999999999">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399999999999999">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399999999999999">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399999999999999">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399999999999999">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399999999999999">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399999999999999">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399999999999999">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399999999999999">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399999999999999">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399999999999999">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399999999999999">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399999999999999">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399999999999999">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399999999999999">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399999999999999">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399999999999999">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399999999999999">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399999999999999">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399999999999999">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399999999999999">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399999999999999">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399999999999999">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399999999999999">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399999999999999">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399999999999999">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399999999999999">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399999999999999">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399999999999999">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399999999999999">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399999999999999">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399999999999999">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399999999999999">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399999999999999">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399999999999999">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399999999999999">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399999999999999">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399999999999999">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399999999999999">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399999999999999">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399999999999999">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399999999999999">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399999999999999">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399999999999999">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399999999999999">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399999999999999">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399999999999999">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399999999999999">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399999999999999">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399999999999999">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399999999999999">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399999999999999">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399999999999999">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399999999999999">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399999999999999">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399999999999999">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399999999999999">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399999999999999">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399999999999999">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399999999999999">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399999999999999">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399999999999999">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399999999999999">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399999999999999">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399999999999999">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399999999999999">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399999999999999">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399999999999999">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399999999999999">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399999999999999">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399999999999999">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399999999999999">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399999999999999">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399999999999999">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399999999999999">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399999999999999">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399999999999999">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399999999999999">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399999999999999">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399999999999999">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399999999999999">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399999999999999">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399999999999999">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399999999999999">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399999999999999">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399999999999999">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399999999999999">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399999999999999">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399999999999999">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399999999999999">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399999999999999">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399999999999999">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399999999999999">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399999999999999">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399999999999999">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399999999999999">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399999999999999">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399999999999999">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399999999999999">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399999999999999">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399999999999999">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399999999999999">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399999999999999">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399999999999999">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399999999999999">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399999999999999">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399999999999999">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399999999999999">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399999999999999">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399999999999999">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399999999999999">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399999999999999">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399999999999999">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399999999999999">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399999999999999">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399999999999999">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399999999999999">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399999999999999">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399999999999999">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399999999999999">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399999999999999">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399999999999999">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399999999999999">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399999999999999">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399999999999999">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399999999999999">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399999999999999">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399999999999999">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399999999999999">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399999999999999">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399999999999999">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399999999999999">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399999999999999">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399999999999999">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399999999999999">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399999999999999">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399999999999999">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399999999999999">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399999999999999">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399999999999999">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399999999999999">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399999999999999">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399999999999999">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399999999999999">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399999999999999">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399999999999999">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399999999999999">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399999999999999">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399999999999999">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399999999999999">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399999999999999">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399999999999999">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399999999999999">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399999999999999">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399999999999999">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399999999999999">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399999999999999">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399999999999999">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399999999999999">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399999999999999">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399999999999999">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399999999999999">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399999999999999">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399999999999999">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399999999999999">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399999999999999">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399999999999999">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399999999999999">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399999999999999">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399999999999999">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399999999999999">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399999999999999">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399999999999999">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399999999999999">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399999999999999">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399999999999999">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399999999999999">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399999999999999">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399999999999999">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399999999999999">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399999999999999">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399999999999999">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399999999999999">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399999999999999">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399999999999999">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399999999999999">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399999999999999">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399999999999999">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399999999999999">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399999999999999">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399999999999999">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399999999999999">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399999999999999">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399999999999999">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399999999999999">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399999999999999">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399999999999999">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399999999999999">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399999999999999">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399999999999999">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399999999999999">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399999999999999">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399999999999999">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399999999999999">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399999999999999">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399999999999999">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399999999999999">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399999999999999">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399999999999999">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399999999999999">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399999999999999">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399999999999999">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399999999999999">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399999999999999">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399999999999999">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399999999999999">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399999999999999">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399999999999999">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399999999999999">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399999999999999">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399999999999999">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399999999999999">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399999999999999">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399999999999999">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399999999999999">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399999999999999">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399999999999999">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399999999999999">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399999999999999">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399999999999999">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399999999999999">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399999999999999">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399999999999999">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399999999999999">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399999999999999">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399999999999999">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399999999999999">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399999999999999">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399999999999999">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399999999999999">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399999999999999">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399999999999999">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399999999999999">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399999999999999">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399999999999999">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399999999999999">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399999999999999">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399999999999999">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399999999999999">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399999999999999">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399999999999999">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399999999999999">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399999999999999">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399999999999999">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399999999999999">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399999999999999">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399999999999999">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399999999999999">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399999999999999">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399999999999999">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399999999999999">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399999999999999">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399999999999999">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399999999999999">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399999999999999">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399999999999999">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399999999999999">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399999999999999">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399999999999999">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399999999999999">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399999999999999">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399999999999999">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399999999999999">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399999999999999">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399999999999999">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399999999999999">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399999999999999">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399999999999999">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399999999999999">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399999999999999">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399999999999999">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399999999999999">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399999999999999">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399999999999999">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399999999999999">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399999999999999">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399999999999999">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399999999999999">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399999999999999">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399999999999999">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399999999999999">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399999999999999">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399999999999999">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399999999999999">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399999999999999">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399999999999999">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399999999999999">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399999999999999">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399999999999999">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399999999999999">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399999999999999">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399999999999999">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399999999999999">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399999999999999">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399999999999999">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399999999999999">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399999999999999">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399999999999999">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399999999999999">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399999999999999">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399999999999999">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399999999999999">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399999999999999">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399999999999999">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399999999999999">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399999999999999">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399999999999999">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399999999999999">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399999999999999">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399999999999999">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399999999999999">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399999999999999">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399999999999999">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399999999999999">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399999999999999">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399999999999999">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399999999999999">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399999999999999">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399999999999999">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399999999999999">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399999999999999">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399999999999999">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399999999999999">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399999999999999">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399999999999999">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399999999999999">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399999999999999">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399999999999999">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399999999999999">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399999999999999">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399999999999999">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399999999999999">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399999999999999">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399999999999999">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399999999999999">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399999999999999">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399999999999999">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399999999999999">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399999999999999">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399999999999999">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399999999999999">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399999999999999">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399999999999999">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399999999999999">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399999999999999">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399999999999999">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399999999999999">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399999999999999">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399999999999999">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399999999999999">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399999999999999">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399999999999999">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399999999999999">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399999999999999">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399999999999999">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399999999999999">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399999999999999">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399999999999999">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399999999999999">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399999999999999">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399999999999999">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399999999999999">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399999999999999">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399999999999999">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399999999999999">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399999999999999">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399999999999999">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399999999999999">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399999999999999">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399999999999999">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399999999999999">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399999999999999">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399999999999999">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399999999999999">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399999999999999">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399999999999999">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399999999999999">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399999999999999">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399999999999999">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399999999999999">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399999999999999">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399999999999999">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399999999999999">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399999999999999">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399999999999999">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399999999999999">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399999999999999">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399999999999999">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399999999999999">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399999999999999">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399999999999999">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399999999999999">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399999999999999">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399999999999999">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399999999999999">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399999999999999">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399999999999999">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399999999999999">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399999999999999">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399999999999999">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399999999999999">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399999999999999">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399999999999999">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399999999999999">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399999999999999">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399999999999999">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399999999999999">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399999999999999">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399999999999999">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399999999999999">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399999999999999">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399999999999999">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399999999999999">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399999999999999">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399999999999999">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399999999999999">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399999999999999">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399999999999999">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399999999999999">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399999999999999">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399999999999999">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399999999999999">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399999999999999">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399999999999999">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399999999999999">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399999999999999">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399999999999999">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399999999999999">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399999999999999">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399999999999999">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399999999999999">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399999999999999">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399999999999999">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399999999999999">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399999999999999">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399999999999999">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399999999999999">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399999999999999">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399999999999999">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399999999999999">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399999999999999">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399999999999999">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399999999999999">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399999999999999">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399999999999999">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399999999999999">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399999999999999">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399999999999999">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399999999999999">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399999999999999">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399999999999999">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399999999999999">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399999999999999">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399999999999999">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399999999999999">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399999999999999">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399999999999999">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399999999999999">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399999999999999">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399999999999999">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399999999999999">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399999999999999">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399999999999999">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399999999999999">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399999999999999">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399999999999999">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399999999999999">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399999999999999">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399999999999999">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399999999999999">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399999999999999">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399999999999999">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399999999999999">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399999999999999">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399999999999999">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399999999999999">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399999999999999">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399999999999999">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399999999999999">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399999999999999">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399999999999999">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399999999999999">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399999999999999">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399999999999999">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399999999999999">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399999999999999">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399999999999999">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399999999999999">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399999999999999">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399999999999999">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399999999999999">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399999999999999">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399999999999999">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399999999999999">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399999999999999">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399999999999999">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399999999999999">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399999999999999">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399999999999999">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399999999999999">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399999999999999">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399999999999999">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399999999999999">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399999999999999">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399999999999999">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399999999999999">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399999999999999">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399999999999999">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399999999999999">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399999999999999">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399999999999999">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399999999999999">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399999999999999">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399999999999999">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399999999999999">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399999999999999">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399999999999999">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399999999999999">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399999999999999">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399999999999999">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399999999999999">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399999999999999">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399999999999999">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399999999999999">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399999999999999">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399999999999999">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399999999999999">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399999999999999">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399999999999999">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399999999999999">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399999999999999">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399999999999999">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399999999999999">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399999999999999">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399999999999999">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399999999999999">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399999999999999">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399999999999999">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399999999999999">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399999999999999">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399999999999999">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399999999999999">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399999999999999">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399999999999999">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399999999999999">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399999999999999">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399999999999999">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399999999999999">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399999999999999">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399999999999999">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399999999999999">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399999999999999">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399999999999999">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399999999999999">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399999999999999">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399999999999999">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399999999999999">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399999999999999">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399999999999999">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399999999999999">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399999999999999">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399999999999999">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399999999999999">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399999999999999">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399999999999999">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399999999999999">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399999999999999">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399999999999999">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399999999999999">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399999999999999">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399999999999999">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399999999999999">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399999999999999">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399999999999999">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399999999999999">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399999999999999">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399999999999999">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399999999999999">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399999999999999">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399999999999999">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399999999999999">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399999999999999">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399999999999999">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399999999999999">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399999999999999">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399999999999999">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399999999999999">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399999999999999">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399999999999999">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399999999999999">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399999999999999">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399999999999999">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399999999999999">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399999999999999">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399999999999999">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399999999999999">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399999999999999">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399999999999999">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399999999999999">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399999999999999">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399999999999999">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399999999999999">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399999999999999">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399999999999999">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399999999999999">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399999999999999">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399999999999999">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399999999999999">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399999999999999">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399999999999999">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399999999999999">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399999999999999">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399999999999999">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399999999999999">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399999999999999">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399999999999999">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399999999999999">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399999999999999">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399999999999999">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399999999999999">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399999999999999">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399999999999999">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399999999999999">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399999999999999">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399999999999999">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399999999999999">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399999999999999">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399999999999999">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399999999999999">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399999999999999">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399999999999999">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399999999999999">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399999999999999">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399999999999999">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399999999999999">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399999999999999">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399999999999999">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399999999999999">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399999999999999">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399999999999999">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399999999999999">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399999999999999">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399999999999999">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399999999999999">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399999999999999">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399999999999999">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399999999999999">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399999999999999">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399999999999999">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399999999999999">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399999999999999">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399999999999999">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399999999999999">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399999999999999">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399999999999999">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399999999999999">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399999999999999">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399999999999999">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399999999999999">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399999999999999">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399999999999999">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399999999999999">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399999999999999">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399999999999999">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399999999999999">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399999999999999">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399999999999999">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399999999999999">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399999999999999">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399999999999999">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399999999999999">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399999999999999">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399999999999999">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399999999999999">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399999999999999">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399999999999999">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399999999999999">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399999999999999">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399999999999999">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399999999999999">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399999999999999">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399999999999999">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399999999999999">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399999999999999">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399999999999999">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399999999999999">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399999999999999">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399999999999999">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399999999999999">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399999999999999">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399999999999999">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399999999999999">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399999999999999">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399999999999999">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399999999999999">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399999999999999">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399999999999999">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399999999999999">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399999999999999">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399999999999999">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399999999999999">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399999999999999">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399999999999999">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399999999999999">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399999999999999">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399999999999999">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399999999999999">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399999999999999">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399999999999999">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399999999999999">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399999999999999">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399999999999999">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399999999999999">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399999999999999">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399999999999999">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399999999999999">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399999999999999">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399999999999999">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399999999999999">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399999999999999">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399999999999999">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399999999999999">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399999999999999">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399999999999999">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399999999999999">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399999999999999">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399999999999999">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399999999999999">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399999999999999">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399999999999999">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399999999999999">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399999999999999">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399999999999999">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399999999999999">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399999999999999">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399999999999999">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399999999999999">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399999999999999">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399999999999999">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399999999999999">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399999999999999">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399999999999999">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399999999999999">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399999999999999">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399999999999999">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399999999999999">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399999999999999">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399999999999999">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399999999999999">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399999999999999">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399999999999999">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399999999999999">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399999999999999">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399999999999999">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399999999999999">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399999999999999">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399999999999999">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399999999999999">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399999999999999">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399999999999999">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399999999999999">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399999999999999">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399999999999999">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399999999999999">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399999999999999">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399999999999999">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399999999999999">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399999999999999">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399999999999999">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399999999999999">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399999999999999">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399999999999999">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399999999999999">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399999999999999">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399999999999999">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399999999999999">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399999999999999">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399999999999999">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399999999999999">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399999999999999">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399999999999999">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399999999999999">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399999999999999">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399999999999999">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399999999999999">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399999999999999">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399999999999999">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399999999999999">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399999999999999">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399999999999999">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399999999999999">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399999999999999">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399999999999999">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399999999999999">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399999999999999">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399999999999999">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399999999999999">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399999999999999">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399999999999999">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399999999999999">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399999999999999">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399999999999999">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399999999999999">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399999999999999">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399999999999999">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399999999999999">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399999999999999">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399999999999999">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399999999999999">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399999999999999">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399999999999999">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399999999999999">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399999999999999">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399999999999999">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399999999999999">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399999999999999">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399999999999999">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399999999999999">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399999999999999">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399999999999999">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399999999999999">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399999999999999">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399999999999999">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399999999999999">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399999999999999">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399999999999999">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399999999999999">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399999999999999">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399999999999999">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399999999999999">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399999999999999">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399999999999999">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399999999999999">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399999999999999">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399999999999999">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399999999999999">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399999999999999">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399999999999999">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399999999999999">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399999999999999">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399999999999999">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399999999999999">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399999999999999">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399999999999999">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399999999999999">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399999999999999">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399999999999999">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399999999999999">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399999999999999">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399999999999999">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399999999999999">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399999999999999">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399999999999999">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399999999999999">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399999999999999">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399999999999999">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399999999999999">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399999999999999">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399999999999999">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399999999999999">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399999999999999">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399999999999999">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399999999999999">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399999999999999">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399999999999999">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399999999999999">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399999999999999">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399999999999999">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399999999999999">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399999999999999">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399999999999999">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399999999999999">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399999999999999">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399999999999999">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399999999999999">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399999999999999">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399999999999999">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399999999999999">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399999999999999">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399999999999999">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399999999999999">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399999999999999">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399999999999999">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399999999999999">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399999999999999">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399999999999999">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399999999999999">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399999999999999">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399999999999999">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399999999999999">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399999999999999">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399999999999999">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399999999999999">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399999999999999">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399999999999999">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399999999999999">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399999999999999">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399999999999999">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399999999999999">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399999999999999">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399999999999999">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399999999999999">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399999999999999">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399999999999999">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399999999999999">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399999999999999">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399999999999999">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399999999999999">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399999999999999">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399999999999999">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399999999999999">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399999999999999">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399999999999999">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399999999999999">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399999999999999">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399999999999999">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399999999999999">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399999999999999">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399999999999999">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399999999999999">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399999999999999">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399999999999999">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399999999999999">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399999999999999">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399999999999999">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399999999999999">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399999999999999">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399999999999999">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399999999999999">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399999999999999">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399999999999999">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399999999999999">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399999999999999">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399999999999999">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399999999999999">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399999999999999">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399999999999999">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399999999999999">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399999999999999">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399999999999999">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399999999999999">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399999999999999">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399999999999999">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399999999999999">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399999999999999">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399999999999999">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399999999999999">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399999999999999">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399999999999999">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399999999999999">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399999999999999">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399999999999999">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399999999999999">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399999999999999">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399999999999999">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399999999999999">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399999999999999">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399999999999999">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399999999999999">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399999999999999">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399999999999999">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399999999999999">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399999999999999">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399999999999999">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399999999999999">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399999999999999">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399999999999999">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399999999999999">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399999999999999">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2"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CF902D92-7CCE-4E2B-850F-61D43B8DF4F7}"/>
    </customSheetView>
  </customSheetViews>
  <mergeCells count="3">
    <mergeCell ref="J2:O2"/>
    <mergeCell ref="B3:E3"/>
    <mergeCell ref="G3:I3"/>
  </mergeCells>
  <phoneticPr fontId="101"/>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90625" defaultRowHeight="12.6"/>
  <cols>
    <col min="1" max="1" width="45.08984375" style="18" customWidth="1"/>
    <col min="2" max="2" width="42.90625" style="19" customWidth="1"/>
    <col min="3" max="3" width="51.6328125" style="18" customWidth="1"/>
    <col min="4" max="4" width="29.08984375" style="19" customWidth="1"/>
    <col min="5" max="5" width="9" style="18" customWidth="1"/>
    <col min="6" max="6" width="13.6328125" style="18" hidden="1" customWidth="1"/>
    <col min="7" max="7" width="13.36328125" style="18" hidden="1" customWidth="1"/>
    <col min="8" max="9" width="9" style="18" hidden="1" customWidth="1"/>
    <col min="10" max="10" width="48.90625" style="18" hidden="1" customWidth="1"/>
    <col min="11" max="11" width="9" style="18" hidden="1" customWidth="1"/>
    <col min="12" max="15" width="8.90625" style="18" hidden="1" customWidth="1"/>
    <col min="16" max="18" width="8.90625" style="18" customWidth="1"/>
    <col min="19" max="16384" width="8.90625" style="18"/>
  </cols>
  <sheetData>
    <row r="1" spans="1:10" ht="32.4">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6.2">
      <c r="A2" s="63" t="s">
        <v>858</v>
      </c>
      <c r="B2" s="64" t="str">
        <f>IF(F65=1,"Click here to return to Smelter List","")</f>
        <v/>
      </c>
      <c r="C2" s="118" t="str">
        <f>IF(F65=1,"Click here to return to Product List","")</f>
        <v/>
      </c>
      <c r="D2" s="144" t="str">
        <f ca="1">IF(H70=0,"0",H70)</f>
        <v>0</v>
      </c>
    </row>
    <row r="3" spans="1:10" ht="16.2">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Panasonic Industry</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B. Product (or List of Products)</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Go to Product List tab to enter products this declaration applies to</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Panasonic Industry</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Link to Web Inquary@</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https://industrial.panasonic.com/cuif2/na/contact-us</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Panasonic Industry</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Link to Web Inquary@</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46211</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
      <c r="A13" s="86" t="str">
        <f ca="1">Declaration!B25</f>
        <v>1) Is any 3TG intentionally added or used in the product(s) or in the production process? (*)</v>
      </c>
      <c r="B13" s="89"/>
      <c r="C13" s="89"/>
      <c r="D13" s="93"/>
      <c r="E13" s="19" t="s">
        <v>773</v>
      </c>
      <c r="F13" s="90"/>
      <c r="H13" s="18">
        <f t="shared" si="3"/>
        <v>0</v>
      </c>
    </row>
    <row r="14" spans="1:10" ht="26.4">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0.4">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No</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No</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6" t="str">
        <f ca="1">Declaration!B55</f>
        <v>6) What percentage of relevant suppliers have provided a response to your supply chain survey?  (*)</v>
      </c>
      <c r="B38" s="89"/>
      <c r="C38" s="89"/>
      <c r="D38" s="93"/>
      <c r="E38" s="19" t="s">
        <v>770</v>
      </c>
      <c r="F38" s="90"/>
    </row>
    <row r="39" spans="1:10" ht="26.4">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4">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4">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4">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0.4">
      <c r="A43" s="86" t="str">
        <f ca="1">Declaration!B61</f>
        <v>7) Have you identified all of the smelters supplying the 3TG to your supply chain?  (*)</v>
      </c>
      <c r="B43" s="89"/>
      <c r="C43" s="89"/>
      <c r="D43" s="93"/>
      <c r="E43" s="19" t="s">
        <v>771</v>
      </c>
      <c r="F43" s="90"/>
    </row>
    <row r="44" spans="1:10" ht="51.6">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6">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6">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6">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2">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700000000000003" customHeight="1">
      <c r="A56" s="86" t="s">
        <v>3</v>
      </c>
      <c r="B56" s="86" t="str">
        <f>Declaration!G77</f>
        <v>https://holdings.panasonic/global/corporate/sustainability/pdf/sdb2025e-supply_chain.pdf</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0.4">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4"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One or more product / item numbers have been provided</v>
      </c>
      <c r="C64" s="86" t="str">
        <f t="shared" ca="1" si="13"/>
        <v>Complete</v>
      </c>
      <c r="D64" s="92" t="str">
        <f ca="1">IF(H64=1,"Click here to enter detail on Product List tab","")</f>
        <v/>
      </c>
      <c r="E64" s="19" t="s">
        <v>1261</v>
      </c>
      <c r="F64" s="91">
        <f>IF(B5=Declaration!Q9,1,0)</f>
        <v>1</v>
      </c>
      <c r="G64" s="67" cm="1">
        <f t="array" aca="1" ref="G64" ca="1">IF(INDIRECT("'Product List'!B6")="",1,0)</f>
        <v>0</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List'!AB$5:AB$2504,"Tin?*")&gt;0),0,1)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1</v>
      </c>
      <c r="G67" s="67">
        <f>IF(AND(COUNTIF(SmelterIdetifiedForMetal,"Gold")&gt;0,COUNTIF('Smelter List'!AB$5:AB$2504,"Gold?*")&gt;0),0,1)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2">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2"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phoneticPr fontId="101"/>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C17" sqref="C17"/>
    </sheetView>
  </sheetViews>
  <sheetFormatPr defaultColWidth="8.90625" defaultRowHeight="12.6"/>
  <cols>
    <col min="1" max="1" width="3.08984375" style="259" customWidth="1"/>
    <col min="2" max="2" width="39.90625" style="262" customWidth="1"/>
    <col min="3" max="5" width="39.90625" style="259" customWidth="1"/>
    <col min="6" max="6" width="58.90625" style="259" customWidth="1"/>
    <col min="7" max="7" width="1.6328125" style="259" customWidth="1"/>
    <col min="8" max="8" width="9" style="259" customWidth="1"/>
    <col min="9" max="16384" width="8.9062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ht="13.2">
      <c r="A2" s="22"/>
      <c r="B2" s="117"/>
      <c r="C2" s="117"/>
      <c r="D2" s="117"/>
      <c r="E2" s="117"/>
      <c r="F2"/>
      <c r="G2" s="23"/>
      <c r="H2"/>
    </row>
    <row r="3" spans="1:8" s="20" customFormat="1" ht="13.2">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t="s">
        <v>15890</v>
      </c>
      <c r="C6" s="95" t="s">
        <v>15891</v>
      </c>
      <c r="D6" s="95"/>
      <c r="E6" s="95"/>
      <c r="F6" s="95"/>
      <c r="G6" s="258"/>
    </row>
    <row r="7" spans="1:8" ht="15">
      <c r="A7" s="126"/>
      <c r="B7" s="257" t="s">
        <v>15892</v>
      </c>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2"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phoneticPr fontId="101"/>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90625" defaultRowHeight="12.6"/>
  <cols>
    <col min="1" max="1" width="9.08984375" style="173" bestFit="1" customWidth="1"/>
    <col min="2" max="2" width="42.90625" style="173" customWidth="1"/>
    <col min="3" max="3" width="63.90625" style="173" customWidth="1"/>
    <col min="4" max="4" width="25.6328125" style="173" customWidth="1"/>
    <col min="5" max="5" width="12.6328125" style="173" customWidth="1"/>
    <col min="6" max="6" width="12.6328125" style="174" customWidth="1"/>
    <col min="7" max="7" width="15.36328125" style="173" customWidth="1"/>
    <col min="8" max="8" width="23.90625" style="173" customWidth="1"/>
    <col min="9" max="9" width="28.08984375" style="173" customWidth="1"/>
    <col min="10" max="10" width="48.26953125" style="173" hidden="1" customWidth="1"/>
    <col min="11" max="11" width="49.7265625" style="173" hidden="1" customWidth="1"/>
    <col min="12" max="16384" width="8.9062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0.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phoneticPr fontId="101"/>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90625" defaultRowHeight="13.8"/>
  <cols>
    <col min="1" max="1" width="14.6328125" style="148" customWidth="1"/>
    <col min="2" max="2" width="14" style="148" customWidth="1"/>
    <col min="3" max="3" width="6.08984375" style="148" customWidth="1"/>
    <col min="4" max="4" width="56.26953125" style="148" customWidth="1"/>
    <col min="5" max="5" width="53.7265625" style="216" customWidth="1"/>
    <col min="6" max="6" width="54.08984375" style="148" customWidth="1"/>
    <col min="7" max="7" width="68.26953125" style="148" customWidth="1"/>
    <col min="8" max="8" width="49.26953125" style="148" customWidth="1"/>
    <col min="9" max="9" width="51.6328125" style="148" customWidth="1"/>
    <col min="10" max="10" width="50.26953125" style="148" customWidth="1"/>
    <col min="11" max="11" width="51.90625" customWidth="1"/>
    <col min="12" max="12" width="66.90625" style="239" customWidth="1"/>
    <col min="13" max="13" width="46.08984375" style="106" customWidth="1"/>
    <col min="14" max="15" width="8.90625" style="106" customWidth="1"/>
    <col min="16" max="16384" width="8.9062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2.8">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31.2">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1.4">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6">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6">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1.4">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1.4">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1.4">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1.4">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69">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6">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2.8">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6">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9">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1.4">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1.4">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38.6">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3.4">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6">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1.4">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60">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4.2">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43.6">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00.8">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05.6">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1.4">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7.6">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96.6">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10.4">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0.8">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4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1.6">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7.2">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86.4">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1.4">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6">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6.4">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9">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5.2">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29.6">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69">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82.8">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10.4">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9">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2">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2">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0.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1.2">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2.8">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5.6">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79.4">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00.8">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1.4">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193.2">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6">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289.8">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51.80000000000001">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38">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76">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6.6">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1.4">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9">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6">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1.4">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6">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6">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6">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6">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6">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6">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7"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6">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6">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6">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6">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2.8">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6.4">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24.2">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38">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9">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24.2">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0.4">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8">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6">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0.8">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10.4">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7.39999999999998">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7">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6">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55.2">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6">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38">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96.6">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62.2">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48.4">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6">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8">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2.8">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193.2">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93.2">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9.4">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6">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6">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1.4">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2">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41.4">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6">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6">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6">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6">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6">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8.8">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4">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37.799999999999997">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7.799999999999997">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37.799999999999997">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8.8">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8.8">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7.799999999999997">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6">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55.2">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0.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25.2">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8.8">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1.4">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6">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8.8">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4">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14.4">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14.4">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14.4">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14.4">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14.4">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14.4">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14.4">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14.4">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6">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6">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6">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6">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6">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6">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6">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27.6">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1.4">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5.2">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6">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1.4">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3.2">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5.2">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6">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6">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6">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6">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6">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6">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1.4">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1.4">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6">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27.6">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27.6">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6">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27.6">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41.4">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41.4">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41.4">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41.4">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55.2">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55.2">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55.2">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55.2">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55.2">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55.2">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55.2">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55.2">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55.2">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55.2">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5.2">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55.2">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1.4">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5.2">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5.2">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5.2">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1.4">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1.4">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1.4">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1.4">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5.2">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5.2">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41.4">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82.8">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41.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1.4">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1.4">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1.4">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1.4">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1.4">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2.8">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6">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6">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9">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6">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6">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9">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4863f5d6-4760-4589-be9c-42f82e075739}" enabled="0" method="" siteId="{4863f5d6-4760-4589-be9c-42f82e075739}" removed="1"/>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TOUMOTO MASATAKA (塔本 正崇)</cp:lastModifiedBy>
  <cp:lastPrinted>2015-04-21T20:47:43Z</cp:lastPrinted>
  <dcterms:created xsi:type="dcterms:W3CDTF">2010-06-21T21:00:23Z</dcterms:created>
  <dcterms:modified xsi:type="dcterms:W3CDTF">2026-07-09T03:44:21Z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