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jppanasonic-my.sharepoint.com/personal/toumoto_masataka_jp_panasonic_com/Documents/OneDrive_Desktop/デジタルマーケティング取組み企画/★企画書★/2026年度_デジマ計画/Data Platformer/問合せ先入力ツール/Output/"/>
    </mc:Choice>
  </mc:AlternateContent>
  <xr:revisionPtr revIDLastSave="11" documentId="13_ncr:1_{B2F36AD2-9BED-4357-A6DD-CB7235CFFA7F}" xr6:coauthVersionLast="47" xr6:coauthVersionMax="47" xr10:uidLastSave="{331DC241-F104-402E-8072-65F1356E2433}"/>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6" i="5" l="1"/>
  <c r="J6" i="5"/>
  <c r="V7" i="5"/>
  <c r="J7" i="5"/>
  <c r="T7" i="5" s="1"/>
  <c r="V8" i="5"/>
  <c r="J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s="1"/>
  <c r="V11" i="5"/>
  <c r="E11" i="5"/>
  <c r="X11" i="5" s="1"/>
  <c r="V12" i="5"/>
  <c r="E12" i="5"/>
  <c r="X12" i="5" s="1"/>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V31" i="5"/>
  <c r="E31" i="5"/>
  <c r="X31" i="5" s="1"/>
  <c r="V32" i="5"/>
  <c r="E32" i="5"/>
  <c r="X32" i="5" s="1"/>
  <c r="V33" i="5"/>
  <c r="E33" i="5"/>
  <c r="X33" i="5" s="1"/>
  <c r="V34" i="5"/>
  <c r="E34" i="5"/>
  <c r="X34" i="5" s="1"/>
  <c r="V35" i="5"/>
  <c r="E35" i="5"/>
  <c r="X35" i="5" s="1"/>
  <c r="V36" i="5"/>
  <c r="E36" i="5"/>
  <c r="V37" i="5"/>
  <c r="E37" i="5"/>
  <c r="X37" i="5" s="1"/>
  <c r="V38" i="5"/>
  <c r="E38" i="5"/>
  <c r="X38" i="5" s="1"/>
  <c r="V39" i="5"/>
  <c r="E39" i="5"/>
  <c r="X39" i="5" s="1"/>
  <c r="V40" i="5"/>
  <c r="E40" i="5"/>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V57" i="5"/>
  <c r="E57" i="5"/>
  <c r="X57" i="5" s="1"/>
  <c r="V58" i="5"/>
  <c r="E58" i="5"/>
  <c r="X58" i="5" s="1"/>
  <c r="V59" i="5"/>
  <c r="E59" i="5"/>
  <c r="X59" i="5" s="1"/>
  <c r="V60" i="5"/>
  <c r="E60" i="5"/>
  <c r="V61" i="5"/>
  <c r="V62" i="5"/>
  <c r="V63" i="5"/>
  <c r="E63" i="5"/>
  <c r="X63" i="5" s="1"/>
  <c r="V64" i="5"/>
  <c r="E64" i="5"/>
  <c r="V65" i="5"/>
  <c r="E65" i="5"/>
  <c r="X65" i="5" s="1"/>
  <c r="V66" i="5"/>
  <c r="E66" i="5"/>
  <c r="X66" i="5" s="1"/>
  <c r="V67" i="5"/>
  <c r="E67" i="5"/>
  <c r="X67" i="5" s="1"/>
  <c r="V68" i="5"/>
  <c r="E68" i="5"/>
  <c r="X68" i="5" s="1"/>
  <c r="V69" i="5"/>
  <c r="E69" i="5"/>
  <c r="X69" i="5" s="1"/>
  <c r="V70" i="5"/>
  <c r="E70" i="5"/>
  <c r="X70" i="5" s="1"/>
  <c r="V71" i="5"/>
  <c r="H71" i="5"/>
  <c r="E71" i="5"/>
  <c r="X71" i="5" s="1"/>
  <c r="V72" i="5"/>
  <c r="E72" i="5"/>
  <c r="V73" i="5"/>
  <c r="E73" i="5"/>
  <c r="X73" i="5" s="1"/>
  <c r="V74" i="5"/>
  <c r="E74" i="5"/>
  <c r="X74" i="5" s="1"/>
  <c r="V75" i="5"/>
  <c r="E75" i="5"/>
  <c r="X75" i="5" s="1"/>
  <c r="V76" i="5"/>
  <c r="E76" i="5"/>
  <c r="X76" i="5" s="1"/>
  <c r="V77" i="5"/>
  <c r="E77" i="5"/>
  <c r="X77" i="5" s="1"/>
  <c r="V78" i="5"/>
  <c r="V79" i="5"/>
  <c r="E79" i="5"/>
  <c r="X79" i="5" s="1"/>
  <c r="V80" i="5"/>
  <c r="E80" i="5"/>
  <c r="V81" i="5"/>
  <c r="E81" i="5"/>
  <c r="X81" i="5" s="1"/>
  <c r="V82" i="5"/>
  <c r="E82" i="5"/>
  <c r="X82" i="5" s="1"/>
  <c r="V83" i="5"/>
  <c r="E83" i="5"/>
  <c r="X83" i="5" s="1"/>
  <c r="V84" i="5"/>
  <c r="E84" i="5"/>
  <c r="V85" i="5"/>
  <c r="E85" i="5"/>
  <c r="X85" i="5" s="1"/>
  <c r="V86" i="5"/>
  <c r="E86" i="5"/>
  <c r="X86" i="5" s="1"/>
  <c r="V87" i="5"/>
  <c r="V88" i="5"/>
  <c r="E88" i="5"/>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V344" i="5"/>
  <c r="E344" i="5"/>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s="1"/>
  <c r="D11" i="6" s="1"/>
  <c r="G9" i="6"/>
  <c r="H9" i="6" s="1"/>
  <c r="D9" i="6" s="1"/>
  <c r="B8" i="6"/>
  <c r="G8" i="6"/>
  <c r="H8" i="6" s="1"/>
  <c r="D8" i="6" s="1"/>
  <c r="B7" i="6"/>
  <c r="G7" i="6" s="1"/>
  <c r="H7" i="6" s="1"/>
  <c r="D7" i="6" s="1"/>
  <c r="B6" i="6"/>
  <c r="G6" i="6"/>
  <c r="B5" i="6"/>
  <c r="F6" i="6"/>
  <c r="H6" i="6"/>
  <c r="B4" i="6"/>
  <c r="G4" i="6" s="1"/>
  <c r="H4" i="6" s="1"/>
  <c r="D4" i="6" s="1"/>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G15" i="6"/>
  <c r="H15" i="6"/>
  <c r="B20" i="6"/>
  <c r="F25" i="6"/>
  <c r="B21" i="6"/>
  <c r="B51" i="6"/>
  <c r="G51" i="6"/>
  <c r="G16" i="6"/>
  <c r="H16" i="6"/>
  <c r="B19" i="6"/>
  <c r="A38" i="2"/>
  <c r="J4" i="5"/>
  <c r="B41" i="4"/>
  <c r="A55" i="2"/>
  <c r="A73" i="2"/>
  <c r="B9" i="3"/>
  <c r="A3" i="2"/>
  <c r="A20" i="2"/>
  <c r="B17" i="3"/>
  <c r="B29" i="4"/>
  <c r="A17" i="6" s="1"/>
  <c r="B25" i="3"/>
  <c r="C20" i="3"/>
  <c r="A75" i="2"/>
  <c r="C25" i="3"/>
  <c r="N4" i="5"/>
  <c r="A43" i="2"/>
  <c r="C3" i="3"/>
  <c r="C19" i="3"/>
  <c r="B31" i="4"/>
  <c r="A18" i="6" s="1"/>
  <c r="P4" i="5"/>
  <c r="A45" i="2"/>
  <c r="C4" i="3"/>
  <c r="B26" i="4"/>
  <c r="B32" i="4" s="1"/>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B64" i="4" s="1"/>
  <c r="A46" i="6" s="1"/>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C27" i="6" s="1"/>
  <c r="I39" i="6"/>
  <c r="C39" i="6" s="1"/>
  <c r="J46" i="6"/>
  <c r="F46" i="6"/>
  <c r="B46" i="6"/>
  <c r="G46" i="6"/>
  <c r="H46" i="6"/>
  <c r="I47" i="6"/>
  <c r="C47" i="6" s="1"/>
  <c r="J54" i="6"/>
  <c r="H54" i="6"/>
  <c r="I55" i="6"/>
  <c r="C55" i="6" s="1"/>
  <c r="I56" i="6"/>
  <c r="C56" i="6" s="1"/>
  <c r="F55" i="6"/>
  <c r="F56" i="6"/>
  <c r="H56" i="6"/>
  <c r="J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A15" i="6" s="1"/>
  <c r="B43" i="4"/>
  <c r="A28" i="6" s="1"/>
  <c r="A3" i="6"/>
  <c r="J19" i="6"/>
  <c r="G19" i="6"/>
  <c r="H19" i="6"/>
  <c r="I20" i="6"/>
  <c r="C20" i="6" s="1"/>
  <c r="J27" i="6"/>
  <c r="B27" i="6"/>
  <c r="G27" i="6"/>
  <c r="H27" i="6"/>
  <c r="I29" i="6"/>
  <c r="C29" i="6" s="1"/>
  <c r="I30" i="6"/>
  <c r="C30" i="6" s="1"/>
  <c r="I31" i="6"/>
  <c r="C31" i="6" s="1"/>
  <c r="I32" i="6"/>
  <c r="C32" i="6" s="1"/>
  <c r="J39" i="6"/>
  <c r="F39" i="6"/>
  <c r="B39" i="6"/>
  <c r="G39" i="6"/>
  <c r="H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56" i="4" s="1"/>
  <c r="A39"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c r="H40" i="6"/>
  <c r="I41" i="6"/>
  <c r="C41" i="6" s="1"/>
  <c r="I49" i="6"/>
  <c r="C49" i="6" s="1"/>
  <c r="J57" i="6"/>
  <c r="F57" i="6"/>
  <c r="H57" i="6"/>
  <c r="I58" i="6"/>
  <c r="C58" i="6" s="1"/>
  <c r="L67" i="6"/>
  <c r="A1" i="7"/>
  <c r="D4" i="8"/>
  <c r="C3" i="6"/>
  <c r="I4" i="6"/>
  <c r="C4" i="6" s="1"/>
  <c r="I5" i="6"/>
  <c r="C5" i="6" s="1"/>
  <c r="J21" i="6"/>
  <c r="G21" i="6"/>
  <c r="H21" i="6"/>
  <c r="I22" i="6"/>
  <c r="C22" i="6" s="1"/>
  <c r="I34" i="6"/>
  <c r="C34" i="6" s="1"/>
  <c r="J41" i="6"/>
  <c r="F41" i="6"/>
  <c r="B41" i="6"/>
  <c r="G41" i="6"/>
  <c r="H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I8" i="6"/>
  <c r="I9" i="6"/>
  <c r="I10" i="6"/>
  <c r="I11" i="6"/>
  <c r="I12" i="6"/>
  <c r="C12" i="6" s="1"/>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C65" i="6" s="1"/>
  <c r="F5" i="7"/>
  <c r="B10" i="4"/>
  <c r="A6" i="6" s="1"/>
  <c r="B18" i="4"/>
  <c r="A10" i="6" s="1"/>
  <c r="G25" i="4"/>
  <c r="G49"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C66" i="6" s="1"/>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s="1"/>
  <c r="B65" i="4"/>
  <c r="A47" i="6" s="1"/>
  <c r="B71" i="4"/>
  <c r="A52" i="6" s="1"/>
  <c r="B59" i="4"/>
  <c r="A42" i="6" s="1"/>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B52" i="4"/>
  <c r="A36" i="6" s="1"/>
  <c r="A14" i="6"/>
  <c r="A19" i="6"/>
  <c r="D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H7" i="5"/>
  <c r="X7" i="5"/>
  <c r="I7" i="5"/>
  <c r="R8" i="5"/>
  <c r="I8" i="5"/>
  <c r="G8" i="5"/>
  <c r="H8" i="5"/>
  <c r="X8" i="5"/>
  <c r="V209" i="5"/>
  <c r="G209" i="5"/>
  <c r="R379" i="5"/>
  <c r="E379" i="5"/>
  <c r="X379" i="5" s="1"/>
  <c r="H423" i="5"/>
  <c r="E423" i="5"/>
  <c r="X423" i="5" s="1"/>
  <c r="X30" i="5"/>
  <c r="X56" i="5"/>
  <c r="X60" i="5"/>
  <c r="X64" i="5"/>
  <c r="X80" i="5"/>
  <c r="X88" i="5"/>
  <c r="X343" i="5"/>
  <c r="X36" i="5"/>
  <c r="X40" i="5"/>
  <c r="X72" i="5"/>
  <c r="X84" i="5"/>
  <c r="X101" i="5"/>
  <c r="X344"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F69" i="6"/>
  <c r="C69" i="6" s="1"/>
  <c r="G6" i="5"/>
  <c r="R6" i="5"/>
  <c r="I6" i="5"/>
  <c r="H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c r="J942" i="5"/>
  <c r="E942" i="5"/>
  <c r="X942" i="5" s="1"/>
  <c r="AB6" i="5"/>
  <c r="AB7" i="5"/>
  <c r="AB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B34" i="4"/>
  <c r="A21" i="6" s="1"/>
  <c r="A16" i="6"/>
  <c r="D6" i="6"/>
  <c r="B57" i="4"/>
  <c r="A40" i="6" s="1"/>
  <c r="A25" i="6"/>
  <c r="B63" i="4"/>
  <c r="A45" i="6" s="1"/>
  <c r="B69" i="4"/>
  <c r="A50" i="6" s="1"/>
  <c r="B51" i="4"/>
  <c r="A35" i="6" s="1"/>
  <c r="D31" i="4"/>
  <c r="D55" i="4"/>
  <c r="D67" i="4"/>
  <c r="D49" i="4"/>
  <c r="D61" i="4"/>
  <c r="D37" i="4"/>
  <c r="D74" i="4"/>
  <c r="D43" i="4"/>
  <c r="E209" i="5"/>
  <c r="X209" i="5" s="1"/>
  <c r="J209" i="5"/>
  <c r="R209" i="5"/>
  <c r="F209" i="5"/>
  <c r="H209" i="5"/>
  <c r="I209" i="5"/>
  <c r="H5" i="5"/>
  <c r="G5" i="5"/>
  <c r="R5" i="5"/>
  <c r="X5" i="5"/>
  <c r="I5" i="5"/>
  <c r="G68" i="6"/>
  <c r="H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H67" i="6"/>
  <c r="G66" i="6"/>
  <c r="H66" i="6"/>
  <c r="D68" i="6"/>
  <c r="C68" i="6"/>
  <c r="G69" i="6" a="1"/>
  <c r="G69" i="6" s="1"/>
  <c r="H69" i="6" s="1"/>
  <c r="D65" i="6"/>
  <c r="D67" i="6"/>
  <c r="C67" i="6"/>
  <c r="D66" i="6"/>
  <c r="S8" i="5"/>
  <c r="S6" i="5"/>
  <c r="S5" i="5"/>
  <c r="G64" i="6" a="1"/>
  <c r="S7" i="5"/>
  <c r="B35" i="4" l="1"/>
  <c r="A22" i="6" s="1"/>
  <c r="G74" i="4"/>
  <c r="C11" i="6"/>
  <c r="C10" i="6"/>
  <c r="G43" i="4"/>
  <c r="C9" i="6"/>
  <c r="G31" i="4"/>
  <c r="C8" i="6"/>
  <c r="G61" i="4"/>
  <c r="G55" i="4"/>
  <c r="A24" i="6"/>
  <c r="B62" i="4"/>
  <c r="A44" i="6" s="1"/>
  <c r="B68" i="4"/>
  <c r="A49" i="6" s="1"/>
  <c r="G67" i="4"/>
  <c r="G37" i="4"/>
  <c r="B50" i="4"/>
  <c r="A34" i="6" s="1"/>
  <c r="C7" i="6"/>
  <c r="B58" i="4"/>
  <c r="A41" i="6" s="1"/>
  <c r="A26" i="6"/>
  <c r="B70" i="4"/>
  <c r="A51" i="6" s="1"/>
  <c r="B33" i="4"/>
  <c r="A20" i="6" s="1"/>
  <c r="G64" i="6"/>
  <c r="T8" i="5"/>
  <c r="T6" i="5"/>
  <c r="T5" i="5"/>
  <c r="B64" i="6" l="1"/>
  <c r="H64" i="6"/>
  <c r="H70" i="6" l="1"/>
  <c r="D2" i="6" s="1"/>
  <c r="D64" i="6"/>
  <c r="C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<sst xmlns="http://schemas.openxmlformats.org/spreadsheetml/2006/main" count="22588" uniqueCount="15896">
  <si>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</si>
  <si>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</si>
  <si>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</si>
  <si>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</si>
  <si>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</si>
  <si>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</si>
  <si>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</si>
  <si>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</si>
  <si>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</si>
  <si>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</si>
  <si>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</si>
  <si>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</si>
  <si>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</si>
  <si>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</si>
  <si>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</si>
  <si>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</si>
  <si>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</si>
  <si>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</si>
  <si>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</si>
  <si>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</si>
  <si>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</si>
  <si>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</si>
  <si>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</si>
  <si>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</si>
  <si>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</si>
  <si>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</si>
  <si>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</si>
  <si>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</si>
  <si>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</si>
  <si>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</si>
  <si>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</si>
  <si>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</si>
  <si>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</si>
  <si>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</si>
  <si>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</si>
  <si>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</si>
  <si>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</si>
  <si>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</si>
  <si>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</si>
  <si>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</si>
  <si>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</si>
  <si>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</si>
  <si>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</si>
  <si>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</si>
  <si>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</si>
  <si>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</si>
  <si>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</si>
  <si>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</si>
  <si>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</si>
  <si>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</si>
  <si>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</si>
  <si>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</si>
  <si>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</si>
  <si>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</si>
  <si>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</si>
  <si>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</si>
  <si>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</si>
  <si>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</si>
  <si>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</si>
  <si>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</si>
  <si>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</si>
  <si>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</si>
  <si>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</si>
  <si>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</si>
  <si>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</si>
  <si>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</si>
  <si>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</si>
  <si>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</si>
  <si>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</si>
  <si>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</si>
  <si>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</si>
  <si>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</si>
  <si>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</si>
  <si>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</si>
  <si>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</si>
  <si>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</si>
  <si>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</si>
  <si>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</si>
  <si>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</si>
  <si>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</si>
  <si>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</si>
  <si>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</si>
  <si>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</si>
  <si>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</si>
  <si>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</si>
  <si>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</si>
  <si>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</si>
  <si>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</si>
  <si>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</si>
  <si>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</si>
  <si>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</si>
  <si>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</si>
  <si>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</si>
  <si>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</si>
  <si>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</si>
  <si>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</si>
  <si>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</si>
  <si>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</si>
  <si>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</si>
  <si>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</si>
  <si>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</si>
  <si>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</si>
  <si>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</si>
  <si>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</si>
  <si>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</si>
  <si>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</si>
  <si>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</si>
  <si>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</si>
  <si>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</si>
  <si>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</si>
  <si>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</si>
  <si>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</si>
  <si>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</si>
  <si>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</si>
  <si>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</si>
  <si>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</si>
  <si>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</si>
  <si>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</si>
  <si>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</si>
  <si>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</si>
  <si>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</si>
  <si>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</si>
  <si>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</si>
  <si>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</si>
  <si>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</si>
  <si>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</si>
  <si>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</si>
  <si>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</si>
  <si>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</si>
  <si>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</si>
  <si>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</si>
  <si>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</si>
  <si>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</si>
  <si>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</si>
  <si>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</si>
  <si>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</si>
  <si>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</si>
  <si>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</si>
  <si>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</si>
  <si>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</si>
  <si>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</si>
  <si>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</si>
  <si>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</si>
  <si>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</si>
  <si>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</si>
  <si>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</si>
  <si>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</si>
  <si>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</si>
  <si>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</si>
  <si>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</si>
  <si>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</si>
  <si>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</si>
  <si>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</si>
  <si>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</si>
  <si>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</si>
  <si>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</si>
  <si>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</si>
  <si>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</si>
  <si>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</si>
  <si>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</si>
  <si>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</si>
  <si>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</si>
  <si>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</si>
  <si>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</si>
  <si>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</si>
  <si>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</si>
  <si>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</si>
  <si>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</si>
  <si>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</si>
  <si>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</si>
  <si>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</si>
  <si>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</si>
  <si>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</si>
  <si>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</si>
  <si>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</si>
  <si>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</si>
  <si>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</si>
  <si>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</si>
  <si>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</si>
  <si>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</si>
  <si>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</si>
  <si>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</si>
  <si>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</si>
  <si>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</si>
  <si>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</si>
  <si>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</si>
  <si>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</si>
  <si>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</si>
  <si>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</si>
  <si>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</si>
  <si>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</si>
  <si>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</si>
  <si>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</si>
  <si>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</si>
  <si>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</si>
  <si>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</si>
  <si>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</si>
  <si>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</si>
  <si>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</si>
  <si>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</si>
  <si>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</si>
  <si>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</si>
  <si>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</si>
  <si>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</si>
  <si>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</si>
  <si>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</si>
  <si>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</si>
  <si>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</si>
  <si>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</si>
  <si>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</si>
  <si>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</si>
  <si>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</si>
  <si>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</si>
  <si>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</si>
  <si>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</si>
  <si>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</si>
  <si>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</si>
  <si>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</si>
  <si>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</si>
  <si>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</si>
  <si>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</si>
  <si>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</si>
  <si>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</si>
  <si>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</si>
  <si>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</si>
  <si>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</si>
  <si>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</si>
  <si>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</si>
  <si>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</si>
  <si>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</si>
  <si>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</si>
  <si>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</si>
  <si>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</si>
  <si>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</si>
  <si>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</si>
  <si>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</si>
  <si>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</si>
  <si>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</si>
  <si>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</si>
  <si>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</si>
  <si>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</si>
  <si>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</si>
  <si>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</si>
  <si>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</si>
  <si>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</si>
  <si>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</si>
  <si>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</si>
  <si>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</si>
  <si>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</si>
  <si>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</si>
  <si>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</si>
  <si>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</si>
  <si>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</si>
  <si>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</si>
  <si>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</si>
  <si>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</si>
  <si>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</si>
  <si>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</si>
  <si>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</si>
  <si>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</si>
  <si>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</si>
  <si>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</si>
  <si>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</si>
  <si>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</si>
  <si>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</si>
  <si>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</si>
  <si>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</si>
  <si>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</si>
  <si>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</si>
  <si>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</si>
  <si>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</si>
  <si>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</si>
  <si>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</si>
  <si>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</si>
  <si>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</si>
  <si>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</si>
  <si>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</si>
  <si>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</si>
  <si>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</si>
  <si>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</si>
  <si>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</si>
  <si>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</si>
  <si>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</si>
  <si>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</si>
  <si>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</si>
  <si>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</si>
  <si>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</si>
  <si>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</si>
  <si>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</si>
  <si>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</si>
  <si>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</si>
  <si>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</si>
  <si>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</si>
  <si>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</si>
  <si>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</si>
  <si>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</si>
  <si>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</si>
  <si>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</si>
  <si>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</si>
  <si>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</si>
  <si>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</si>
  <si>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</si>
  <si>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</si>
  <si>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</si>
  <si>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</si>
  <si>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</si>
  <si>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</si>
  <si>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</si>
  <si>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</si>
  <si>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</si>
  <si>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</si>
  <si>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</si>
  <si>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</si>
  <si>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</si>
  <si>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</si>
  <si>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</si>
  <si>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</si>
  <si>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</si>
  <si>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</si>
  <si>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</si>
  <si>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</si>
  <si>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</si>
  <si>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</si>
  <si>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</si>
  <si>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</si>
  <si>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</si>
  <si>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</si>
  <si>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</si>
  <si>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</si>
  <si>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</si>
  <si>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</si>
  <si>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</si>
  <si>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</si>
  <si>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</si>
  <si>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</si>
  <si>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</si>
  <si>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</si>
  <si>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</si>
  <si>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</si>
  <si>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</si>
  <si>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</si>
  <si>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</si>
  <si>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</si>
  <si>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</si>
  <si>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</si>
  <si>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</si>
  <si>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</si>
  <si>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</si>
  <si>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</si>
  <si>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</si>
  <si>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</si>
  <si>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</si>
  <si>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</si>
  <si>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</si>
  <si>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</si>
  <si>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</si>
  <si>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</si>
  <si>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</si>
  <si>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</si>
  <si>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</si>
  <si>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</si>
  <si>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</si>
  <si>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</si>
  <si>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</si>
  <si>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</si>
  <si>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</si>
  <si>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</si>
  <si>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</si>
  <si>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</si>
  <si>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</si>
  <si>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</si>
  <si>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</si>
  <si>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</si>
  <si>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</si>
  <si>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</si>
  <si>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</si>
  <si>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</si>
  <si>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</si>
  <si>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</si>
  <si>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</si>
  <si>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</si>
  <si>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</si>
  <si>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</si>
  <si>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</si>
  <si>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</si>
  <si>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</si>
  <si>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</si>
  <si>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</si>
  <si>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</si>
  <si>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</si>
  <si>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</si>
  <si>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</si>
  <si>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</si>
  <si>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</si>
  <si>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</si>
  <si>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</si>
  <si>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</si>
  <si>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</si>
  <si>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</si>
  <si>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</si>
  <si>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</si>
  <si>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</si>
  <si>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</si>
  <si>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</si>
  <si>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</si>
  <si>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</si>
  <si>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</si>
  <si>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</si>
  <si>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</si>
  <si>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</si>
  <si>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</si>
  <si>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</si>
  <si>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</si>
  <si>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</si>
  <si>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</si>
  <si>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</si>
  <si>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</si>
  <si>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</si>
  <si>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</si>
  <si>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</si>
  <si>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</si>
  <si>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</si>
  <si>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</si>
  <si>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</si>
  <si>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</si>
  <si>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</si>
  <si>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</si>
  <si>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</si>
  <si>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</si>
  <si>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</si>
  <si>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</si>
  <si>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</si>
  <si>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</si>
  <si>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</si>
  <si>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</si>
  <si>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</si>
  <si>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</si>
  <si>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</si>
  <si>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</si>
  <si>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</si>
  <si>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</si>
  <si>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</si>
  <si>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</si>
  <si>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</si>
  <si>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</si>
  <si>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</si>
  <si>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</si>
  <si>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</si>
  <si>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</si>
  <si>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</si>
  <si>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</si>
  <si>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</si>
  <si>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</si>
  <si>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</si>
  <si>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</si>
  <si>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</si>
  <si>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</si>
  <si>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</si>
  <si>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</si>
  <si>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</si>
  <si>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</si>
  <si>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</si>
  <si>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</si>
  <si>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</si>
  <si>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</si>
  <si>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</si>
  <si>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</si>
  <si>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</si>
  <si>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</si>
  <si>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</si>
  <si>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</si>
  <si>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</si>
  <si>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</si>
  <si>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</si>
  <si>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</si>
  <si>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</si>
  <si>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</si>
  <si>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</si>
  <si>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</si>
  <si>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</si>
  <si>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</si>
  <si>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</si>
  <si>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</si>
  <si>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</si>
  <si>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</si>
  <si>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</si>
  <si>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</si>
  <si>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</si>
  <si>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</si>
  <si>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</si>
  <si>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</si>
  <si>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</si>
  <si>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</si>
  <si>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</si>
  <si>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</si>
  <si>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</si>
  <si>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</si>
  <si>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</si>
  <si>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</si>
  <si>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</si>
  <si>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</si>
  <si>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</si>
  <si>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</si>
  <si>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</si>
  <si>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</si>
  <si>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</si>
  <si>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</si>
  <si>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</si>
  <si>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</si>
  <si>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</si>
  <si>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</si>
  <si>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</si>
  <si>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</si>
  <si>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</si>
  <si>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</si>
  <si>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</si>
  <si>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</si>
  <si>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</si>
  <si>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</si>
  <si>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</si>
  <si>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</si>
  <si>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</si>
  <si>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</si>
  <si>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</si>
  <si>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</si>
  <si>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</si>
  <si>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</si>
  <si>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</si>
  <si>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</si>
  <si>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</si>
  <si>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</si>
  <si>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</si>
  <si>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</si>
  <si>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</si>
  <si>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</si>
  <si>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</si>
  <si>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</si>
  <si>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</si>
  <si>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</si>
  <si>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</si>
  <si>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</si>
  <si>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</si>
  <si>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</si>
  <si>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</si>
  <si>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</si>
  <si>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</si>
  <si>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</si>
  <si>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</si>
  <si>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</si>
  <si>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</si>
  <si>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</si>
  <si>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</si>
  <si>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</si>
  <si>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</si>
  <si>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</si>
  <si>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</si>
  <si>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</si>
  <si>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</si>
  <si>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</si>
  <si>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</si>
  <si>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</si>
  <si>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</si>
  <si>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</si>
  <si>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</si>
  <si>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</si>
  <si>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</si>
  <si>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</si>
  <si>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</si>
  <si>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</si>
  <si>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</si>
  <si>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</si>
  <si>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</si>
  <si>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</si>
  <si>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</si>
  <si>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</si>
  <si>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</si>
  <si>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</si>
  <si>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</si>
  <si>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</si>
  <si>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</si>
  <si>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</si>
  <si>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</si>
  <si>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</si>
  <si>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</si>
  <si>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</si>
  <si>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</si>
  <si>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</si>
  <si>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</si>
  <si>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</si>
  <si>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</si>
  <si>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</si>
  <si>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</si>
  <si>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</si>
  <si>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</si>
  <si>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</si>
  <si>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</si>
  <si>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</si>
  <si>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</si>
  <si>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</si>
  <si>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</si>
  <si>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</si>
  <si>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</si>
  <si>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</si>
  <si>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</si>
  <si>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</si>
  <si>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</si>
  <si>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</si>
  <si>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</si>
  <si>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</si>
  <si>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</si>
  <si>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</si>
  <si>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</si>
  <si>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</si>
  <si>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</si>
  <si>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</si>
  <si>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</si>
  <si>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</si>
  <si>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</si>
  <si>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</si>
  <si>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</si>
  <si>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</si>
  <si>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</si>
  <si>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</si>
  <si>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</si>
  <si>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</si>
  <si>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</si>
  <si>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</si>
  <si>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</si>
  <si>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</si>
  <si>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</si>
  <si>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</si>
  <si>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</si>
  <si>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</si>
  <si>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</si>
  <si>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</si>
  <si>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</si>
  <si>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</si>
  <si>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</si>
  <si>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</si>
  <si>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</si>
  <si>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</si>
  <si>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</si>
  <si>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</si>
  <si>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</si>
  <si>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</si>
  <si>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</si>
  <si>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</si>
  <si>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</si>
  <si>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</si>
  <si>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</si>
  <si>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</si>
  <si>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</si>
  <si>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</si>
  <si>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</si>
  <si>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</si>
  <si>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</si>
  <si>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</si>
  <si>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</si>
  <si>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</si>
  <si>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</si>
  <si>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</si>
  <si>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</si>
  <si>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</si>
  <si>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</si>
  <si>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</si>
  <si>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</si>
  <si>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</si>
  <si>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</si>
  <si>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</si>
  <si>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</si>
  <si>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</si>
  <si>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</si>
  <si>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</si>
  <si>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</si>
  <si>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</si>
  <si>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</si>
  <si>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</si>
  <si>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</si>
  <si>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</si>
  <si>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</si>
  <si>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</si>
  <si>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</si>
  <si>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</si>
  <si>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</si>
  <si>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</si>
  <si>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</si>
  <si>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</si>
  <si>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</si>
  <si>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</si>
  <si>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</si>
  <si>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</si>
  <si>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</si>
  <si>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</si>
  <si>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</si>
  <si>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</si>
  <si>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</si>
  <si>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</si>
  <si>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</si>
  <si>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</si>
  <si>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</si>
  <si>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</si>
  <si>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</si>
  <si>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</si>
  <si>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</si>
  <si>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</si>
  <si>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</si>
  <si>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</si>
  <si>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</si>
  <si>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</si>
  <si>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</si>
  <si>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</si>
  <si>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</si>
  <si>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</si>
  <si>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</si>
  <si>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</si>
  <si>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</si>
  <si>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</si>
  <si>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</si>
  <si>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</si>
  <si>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</si>
  <si>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</si>
  <si>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</si>
  <si>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</si>
  <si>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</si>
  <si>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</si>
  <si>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</si>
  <si>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</si>
  <si>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</si>
  <si>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</si>
  <si>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</si>
  <si>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</si>
  <si>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</si>
  <si>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</si>
  <si>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</si>
  <si>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</si>
  <si>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</si>
  <si>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</si>
  <si>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</si>
  <si>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</si>
  <si>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</si>
  <si>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</si>
  <si>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</si>
  <si>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</si>
  <si>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</si>
  <si>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</si>
  <si>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</si>
  <si>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</si>
  <si>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</si>
  <si>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</si>
  <si>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</si>
  <si>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</si>
  <si>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</si>
  <si>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</si>
  <si>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</si>
  <si>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</si>
  <si>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</si>
  <si>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</si>
  <si>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</si>
  <si>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</si>
  <si>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</si>
  <si>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</si>
  <si>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</si>
  <si>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</si>
  <si>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</si>
  <si>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</si>
  <si>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</si>
  <si>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</si>
  <si>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</si>
  <si>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</si>
  <si>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</si>
  <si>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</si>
  <si>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</si>
  <si>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</si>
  <si>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</si>
  <si>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</si>
  <si>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</si>
  <si>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</si>
  <si>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</si>
  <si>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</si>
  <si>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</si>
  <si>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</si>
  <si>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</si>
  <si>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</si>
  <si>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</si>
  <si>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</si>
  <si>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</si>
  <si>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</si>
  <si>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</si>
  <si>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</si>
  <si>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</si>
  <si>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</si>
  <si>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</si>
  <si>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</si>
  <si>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</si>
  <si>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</si>
  <si>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</si>
  <si>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</si>
  <si>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</si>
  <si>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</si>
  <si>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</si>
  <si>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</si>
  <si>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</si>
  <si>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</si>
  <si>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</si>
  <si>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</si>
  <si>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</si>
  <si>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</si>
  <si>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</si>
  <si>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</si>
  <si>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</si>
  <si>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</si>
  <si>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</si>
  <si>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</si>
  <si>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</si>
  <si>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</si>
  <si>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</si>
  <si>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</si>
  <si>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</si>
  <si>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</si>
  <si>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</si>
  <si>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</si>
  <si>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</si>
  <si>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</si>
  <si>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</si>
  <si>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</si>
  <si>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</si>
  <si>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</si>
  <si>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</si>
  <si>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</si>
  <si>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</si>
  <si>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</si>
  <si>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</si>
  <si>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</si>
  <si>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</si>
  <si>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</si>
  <si>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</si>
  <si>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</si>
  <si>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</si>
  <si>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</si>
  <si>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</si>
  <si>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</si>
  <si>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</si>
  <si>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</si>
  <si>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</si>
  <si>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</si>
  <si>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</si>
  <si>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</si>
  <si>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</si>
  <si>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</si>
  <si>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</si>
  <si>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</si>
  <si>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</si>
  <si>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</si>
  <si>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</si>
  <si>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</si>
  <si>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</si>
  <si>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</si>
  <si>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</si>
  <si>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</si>
  <si>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</si>
  <si>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</si>
  <si>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</si>
  <si>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</si>
  <si>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</si>
  <si>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</si>
  <si>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</si>
  <si>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</si>
  <si>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</si>
  <si>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</si>
  <si>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</si>
  <si>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</si>
  <si>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</si>
  <si>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</si>
  <si>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</si>
  <si>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</si>
  <si>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</si>
  <si>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</si>
  <si>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</si>
  <si>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</si>
  <si>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</si>
  <si>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</si>
  <si>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</si>
  <si>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</si>
  <si>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</si>
  <si>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</si>
  <si>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</si>
  <si>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</si>
  <si>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</si>
  <si>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</si>
  <si>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</si>
  <si>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</si>
  <si>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</si>
  <si>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</si>
  <si>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</si>
  <si>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</si>
  <si>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</si>
  <si>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</si>
  <si>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</si>
  <si>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</si>
  <si>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</si>
  <si>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</si>
  <si>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</si>
  <si>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</si>
  <si>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</si>
  <si>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</si>
  <si>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</si>
  <si>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</si>
  <si>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</si>
  <si>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</si>
  <si>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</si>
  <si>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</si>
  <si>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</si>
  <si>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</si>
  <si>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</si>
  <si>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</si>
  <si>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</si>
  <si>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</si>
  <si>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</si>
  <si>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</si>
  <si>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</si>
  <si>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</si>
  <si>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</si>
  <si>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</si>
  <si>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</si>
  <si>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</si>
  <si>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</si>
  <si>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</si>
  <si>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</si>
  <si>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</si>
  <si>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</si>
  <si>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</si>
  <si>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</si>
  <si>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</si>
  <si>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</si>
  <si>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</si>
  <si>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</si>
  <si>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</si>
  <si>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</si>
  <si>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</si>
  <si>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</si>
  <si>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</si>
  <si>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</si>
  <si>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</si>
  <si>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</si>
  <si>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</si>
  <si>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</si>
  <si>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</si>
  <si>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</si>
  <si>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</si>
  <si>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</si>
  <si>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</si>
  <si>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</si>
  <si>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</si>
  <si>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</si>
  <si>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</si>
  <si>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</si>
  <si>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</si>
  <si>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</si>
  <si>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</si>
  <si>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</si>
  <si>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</si>
  <si>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</si>
  <si>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</si>
  <si>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</si>
  <si>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</si>
  <si>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</si>
  <si>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</si>
  <si>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</si>
  <si>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</si>
  <si>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</si>
  <si>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</si>
  <si>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</si>
  <si>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</si>
  <si>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</si>
  <si>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</si>
  <si>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</si>
  <si>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</si>
  <si>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</si>
  <si>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</si>
  <si>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</si>
  <si>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</si>
  <si>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</si>
  <si>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</si>
  <si>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</si>
  <si>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</si>
  <si>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</si>
  <si>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</si>
  <si>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</si>
  <si>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</si>
  <si>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</si>
  <si>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</si>
  <si>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</si>
  <si>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</si>
  <si>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</si>
  <si>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</si>
  <si>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</si>
  <si>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</si>
  <si>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</si>
  <si>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</si>
  <si>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</si>
  <si>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</si>
  <si>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</si>
  <si>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</si>
  <si>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</si>
  <si>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</si>
  <si>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</si>
  <si>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</si>
  <si>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</si>
  <si>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</si>
  <si>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</si>
  <si>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</si>
  <si>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</si>
  <si>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</si>
  <si>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</si>
  <si>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</si>
  <si>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</si>
  <si>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</si>
  <si>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</si>
  <si>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</si>
  <si>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</si>
  <si>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</si>
  <si>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</si>
  <si>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</si>
  <si>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</si>
  <si>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</si>
  <si>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</si>
  <si>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</si>
  <si>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</si>
  <si>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</si>
  <si>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</si>
  <si>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</si>
  <si>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</si>
  <si>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</si>
  <si>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</si>
  <si>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</si>
  <si>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</si>
  <si>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</si>
  <si>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</si>
  <si>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</si>
  <si>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</si>
  <si>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</si>
  <si>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</si>
  <si>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</si>
  <si>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</si>
  <si>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</si>
  <si>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</si>
  <si>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</si>
  <si>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</si>
  <si>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</si>
  <si>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</si>
  <si>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</si>
  <si>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</si>
  <si>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</si>
  <si>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</si>
  <si>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</si>
  <si>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</si>
  <si>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</si>
  <si>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</si>
  <si>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</si>
  <si>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</si>
  <si>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</si>
  <si>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</si>
  <si>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</si>
  <si>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</si>
  <si>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</si>
  <si>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</si>
  <si>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</si>
  <si>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</si>
  <si>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</si>
  <si>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</si>
  <si>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</si>
  <si>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</si>
  <si>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</si>
  <si>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</si>
  <si>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</si>
  <si>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</si>
  <si>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</si>
  <si>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</si>
  <si>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</si>
  <si>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</si>
  <si>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</si>
  <si>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</si>
  <si>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</si>
  <si>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</si>
  <si>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</si>
  <si>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</si>
  <si>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</si>
  <si>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</si>
  <si>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</si>
  <si>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</si>
  <si>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</si>
  <si>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</si>
  <si>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</si>
  <si>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</si>
  <si>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</si>
  <si>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</si>
  <si>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</si>
  <si>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</si>
  <si>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</si>
  <si>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</si>
  <si>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</si>
  <si>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</si>
  <si>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</si>
  <si>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</si>
  <si>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</si>
  <si>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</si>
  <si>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</si>
  <si>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</si>
  <si>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</si>
  <si>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</si>
  <si>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</si>
  <si>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</si>
  <si>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</si>
  <si>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</si>
  <si>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</si>
  <si>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</si>
  <si>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</si>
  <si>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</si>
  <si>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</si>
  <si>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</si>
  <si>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</si>
  <si>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</si>
  <si>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</si>
  <si>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</si>
  <si>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</si>
  <si>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</si>
  <si>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</si>
  <si>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</si>
  <si>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</si>
  <si>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</si>
  <si>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</si>
  <si>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</si>
  <si>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</si>
  <si>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</si>
  <si>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</si>
  <si>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</si>
  <si>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</si>
  <si>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</si>
  <si>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</si>
  <si>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</si>
  <si>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</si>
  <si>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</si>
  <si>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</si>
  <si>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</si>
  <si>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</si>
  <si>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</si>
  <si>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</si>
  <si>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</si>
  <si>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</si>
  <si>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</si>
  <si>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</si>
  <si>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</si>
  <si>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</si>
  <si>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</si>
  <si>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</si>
  <si>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</si>
  <si>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</si>
  <si>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</si>
  <si>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</si>
  <si>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</si>
  <si>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</si>
  <si>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</si>
  <si>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</si>
  <si>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</si>
  <si>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</si>
  <si>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</si>
  <si>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</si>
  <si>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</si>
  <si>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</si>
  <si>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</si>
  <si>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</si>
  <si>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</si>
  <si>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</si>
  <si>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</si>
  <si>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</si>
  <si>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</si>
  <si>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</si>
  <si>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</si>
  <si>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</si>
  <si>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</si>
  <si>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</si>
  <si>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</si>
  <si>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</si>
  <si>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</si>
  <si>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</si>
  <si>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</si>
  <si>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</si>
  <si>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</si>
  <si>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</si>
  <si>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</si>
  <si>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</si>
  <si>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</si>
  <si>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</si>
  <si>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</si>
  <si>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</si>
  <si>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</si>
  <si>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</si>
  <si>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</si>
  <si>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</si>
  <si>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</si>
  <si>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</si>
  <si>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</si>
  <si>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</si>
  <si>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</si>
  <si>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</si>
  <si>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</si>
  <si>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</si>
  <si>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</si>
  <si>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</si>
  <si>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</si>
  <si>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</si>
  <si>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</si>
  <si>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</si>
  <si>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</si>
  <si>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</si>
  <si>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</si>
  <si>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</si>
  <si>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</si>
  <si>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</si>
  <si>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</si>
  <si>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</si>
  <si>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</si>
  <si>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</si>
  <si>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</si>
  <si>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</si>
  <si>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</si>
  <si>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</si>
  <si>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</si>
  <si>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</si>
  <si>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</si>
  <si>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</si>
  <si>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</si>
  <si>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</si>
  <si>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</si>
  <si>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</si>
  <si>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</si>
  <si>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</si>
  <si>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</si>
  <si>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</si>
  <si>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</si>
  <si>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</si>
  <si>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</si>
  <si>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</si>
  <si>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</si>
  <si>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</si>
  <si>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</si>
  <si>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</si>
  <si>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</si>
  <si>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</si>
  <si>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</si>
  <si>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</si>
  <si>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</si>
  <si>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</si>
  <si>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</si>
  <si>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</si>
  <si>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</si>
  <si>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</si>
  <si>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</si>
  <si>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</si>
  <si>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</si>
  <si>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</si>
  <si>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</si>
  <si>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</si>
  <si>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</si>
  <si>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</si>
  <si>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</si>
  <si>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</si>
  <si>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</si>
  <si>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</si>
  <si>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</si>
  <si>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</si>
  <si>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</si>
  <si>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</si>
  <si>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</si>
  <si>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</si>
  <si>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</si>
  <si>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</si>
  <si>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</si>
  <si>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</si>
  <si>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</si>
  <si>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</si>
  <si>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</si>
  <si>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</si>
  <si>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</si>
  <si>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</si>
  <si>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</si>
  <si>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</si>
  <si>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</si>
  <si>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</si>
  <si>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</si>
  <si>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</si>
  <si>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</si>
  <si>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</si>
  <si>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</si>
  <si>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</si>
  <si>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</si>
  <si>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</si>
  <si>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</si>
  <si>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</si>
  <si>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</si>
  <si>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</si>
  <si>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</si>
  <si>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</si>
  <si>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</si>
  <si>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</si>
  <si>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</si>
  <si>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</si>
  <si>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</si>
  <si>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</si>
  <si>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</si>
  <si>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</si>
  <si>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</si>
  <si>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</si>
  <si>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</si>
  <si>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</si>
  <si>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</si>
  <si>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</si>
  <si>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</si>
  <si>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</si>
  <si>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</si>
  <si>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</si>
  <si>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</si>
  <si>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</si>
  <si>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</si>
  <si>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</si>
  <si>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</si>
  <si>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</si>
  <si>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</si>
  <si>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</si>
  <si>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</si>
  <si>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</si>
  <si>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</si>
  <si>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</si>
  <si>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</si>
  <si>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</si>
  <si>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</si>
  <si>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</si>
  <si>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</si>
  <si>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</si>
  <si>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</si>
  <si>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</si>
  <si>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</si>
  <si>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</si>
  <si>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</si>
  <si>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</si>
  <si>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</si>
  <si>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</si>
  <si>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</si>
  <si>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</si>
  <si>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</si>
  <si>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</si>
  <si>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</si>
  <si>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</si>
  <si>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</si>
  <si>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</si>
  <si>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</si>
  <si>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</si>
  <si>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</si>
  <si>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</si>
  <si>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</si>
  <si>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</si>
  <si>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</si>
  <si>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</si>
  <si>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</si>
  <si>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</si>
  <si>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</si>
  <si>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</si>
  <si>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</si>
  <si>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</si>
  <si>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</si>
  <si>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</si>
  <si>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</si>
  <si>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</si>
  <si>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</si>
  <si>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</si>
  <si>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</si>
  <si>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</si>
  <si>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</si>
  <si>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</si>
  <si>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</si>
  <si>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</si>
  <si>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</si>
  <si>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</si>
  <si>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</si>
  <si>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</si>
  <si>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</si>
  <si>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</si>
  <si>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</si>
  <si>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</si>
  <si>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</si>
  <si>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</si>
  <si>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</si>
  <si>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</si>
  <si>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</si>
  <si>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</si>
  <si>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</si>
  <si>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</si>
  <si>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</si>
  <si>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</si>
  <si>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</si>
  <si>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</si>
  <si>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</si>
  <si>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</si>
  <si>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</si>
  <si>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</si>
  <si>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</si>
  <si>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</si>
  <si>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</si>
  <si>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</si>
  <si>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</si>
  <si>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</si>
  <si>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</si>
  <si>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</si>
  <si>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</si>
  <si>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</si>
  <si>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</si>
  <si>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</si>
  <si>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</si>
  <si>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</si>
  <si>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</si>
  <si>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</si>
  <si>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</si>
  <si>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</si>
  <si>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</si>
  <si>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</si>
  <si>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</si>
  <si>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</si>
  <si>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</si>
  <si>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</si>
  <si>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</si>
  <si>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</si>
  <si>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</si>
  <si>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</si>
  <si>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</si>
  <si>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</si>
  <si>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</si>
  <si>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</si>
  <si>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</si>
  <si>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</si>
  <si>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</si>
  <si>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</si>
  <si>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</si>
  <si>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</si>
  <si>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</si>
  <si>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</si>
  <si>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</si>
  <si>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</si>
  <si>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</si>
  <si>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</si>
  <si>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</si>
  <si>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</si>
  <si>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</si>
  <si>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</si>
  <si>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</si>
  <si>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</si>
  <si>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</si>
  <si>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</si>
  <si>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</si>
  <si>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</si>
  <si>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</si>
  <si>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</si>
  <si>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</si>
  <si>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</si>
  <si>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</si>
  <si>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</si>
  <si>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</si>
  <si>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</si>
  <si>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</si>
  <si>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</si>
  <si>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</si>
  <si>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</si>
  <si>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</si>
  <si>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</si>
  <si>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</si>
  <si>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</si>
  <si>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</si>
  <si>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</si>
  <si>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</si>
  <si>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</si>
  <si>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</si>
  <si>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</si>
  <si>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</si>
  <si>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</si>
  <si>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</si>
  <si>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</si>
  <si>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</si>
  <si>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</si>
  <si>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</si>
  <si>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</si>
  <si>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</si>
  <si>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</si>
  <si>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</si>
  <si>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</si>
  <si>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</si>
  <si>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</si>
  <si>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</si>
  <si>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</si>
  <si>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</si>
  <si>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</si>
  <si>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</si>
  <si>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</si>
  <si>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</si>
  <si>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</si>
  <si>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</si>
  <si>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</si>
  <si>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</si>
  <si>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</si>
  <si>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</si>
  <si>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</si>
  <si>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</si>
  <si>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</si>
  <si>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</si>
  <si>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</si>
  <si>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</si>
  <si>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</si>
  <si>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</si>
  <si>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</si>
  <si>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</si>
  <si>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</si>
  <si>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</si>
  <si>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</si>
  <si>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</si>
  <si>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</si>
  <si>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</si>
  <si>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</si>
  <si>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</si>
  <si>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</si>
  <si>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</si>
  <si>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</si>
  <si>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</si>
  <si>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</si>
  <si>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</si>
  <si>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</si>
  <si>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</si>
  <si>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</si>
  <si>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</si>
  <si>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</si>
  <si>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</si>
  <si>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</si>
  <si>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</si>
  <si>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</si>
  <si>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</si>
  <si>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</si>
  <si>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</si>
  <si>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</si>
  <si>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</si>
  <si>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</si>
  <si>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</si>
  <si>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</si>
  <si>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</si>
  <si>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</si>
  <si>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</si>
  <si>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</si>
  <si>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</si>
  <si>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</si>
  <si>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</si>
  <si>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</si>
  <si>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</si>
  <si>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</si>
  <si>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</si>
  <si>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</si>
  <si>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</si>
  <si>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</si>
  <si>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</si>
  <si>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</si>
  <si>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</si>
  <si>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</si>
  <si>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</si>
  <si>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</si>
  <si>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</si>
  <si>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</si>
  <si>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</si>
  <si>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</si>
  <si>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</si>
  <si>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</si>
  <si>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</si>
  <si>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</si>
  <si>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</si>
  <si>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</si>
  <si>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</si>
  <si>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</si>
  <si>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</si>
  <si>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</si>
  <si>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</si>
  <si>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</si>
  <si>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</si>
  <si>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</si>
  <si>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</si>
  <si>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</si>
  <si>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</si>
  <si>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</si>
  <si>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</si>
  <si>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</si>
  <si>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</si>
  <si>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</si>
  <si>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</si>
  <si>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</si>
  <si>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</si>
  <si>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</si>
  <si>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</si>
  <si>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</si>
  <si>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</si>
  <si>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</si>
  <si>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</si>
  <si>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</si>
  <si>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</si>
  <si>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</si>
  <si>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</si>
  <si>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</si>
  <si>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</si>
  <si>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</si>
  <si>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</si>
  <si>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</si>
  <si>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</si>
  <si>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</si>
  <si>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</si>
  <si>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</si>
  <si>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</si>
  <si>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</si>
  <si>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</si>
  <si>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</si>
  <si>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</si>
  <si>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</si>
  <si>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</si>
  <si>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</si>
  <si>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</si>
  <si>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</si>
  <si>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</si>
  <si>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</si>
  <si>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</si>
  <si>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</si>
  <si>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</si>
  <si>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</si>
  <si>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</si>
  <si>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</si>
  <si>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</si>
  <si>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</si>
  <si>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</si>
  <si>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</si>
  <si>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</si>
  <si>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</si>
  <si>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</si>
  <si>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</si>
  <si>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</si>
  <si>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</si>
  <si>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</si>
  <si>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</si>
  <si>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</si>
  <si>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</si>
  <si>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</si>
  <si>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</si>
  <si>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</si>
  <si>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</si>
  <si>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</si>
  <si>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</si>
  <si>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</si>
  <si>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</si>
  <si>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</si>
  <si>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</si>
  <si>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</si>
  <si>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</si>
  <si>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</si>
  <si>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</si>
  <si>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</si>
  <si>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</si>
  <si>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</si>
  <si>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</si>
  <si>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</si>
  <si>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</si>
  <si>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</si>
  <si>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</si>
  <si>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</si>
  <si>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</si>
  <si>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</si>
  <si>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</si>
  <si>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</si>
  <si>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</si>
  <si>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</si>
  <si>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</si>
  <si>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</si>
  <si>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</si>
  <si>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</si>
  <si>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</si>
  <si>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</si>
  <si>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</si>
  <si>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</si>
  <si>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</si>
  <si>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</si>
  <si>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</si>
  <si>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</si>
  <si>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</si>
  <si>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</si>
  <si>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</si>
  <si>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</si>
  <si>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</si>
  <si>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</si>
  <si>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</si>
  <si>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</si>
  <si>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</si>
  <si>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</si>
  <si>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</si>
  <si>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</si>
  <si>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</si>
  <si>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</si>
  <si>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</si>
  <si>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</si>
  <si>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</si>
  <si>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</si>
  <si>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</si>
  <si>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</si>
  <si>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</si>
  <si>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</si>
  <si>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</si>
  <si>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</si>
  <si>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</si>
  <si>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</si>
  <si>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</si>
  <si>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</si>
  <si>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</si>
  <si>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</si>
  <si>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</si>
  <si>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</si>
  <si>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</si>
  <si>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</si>
  <si>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</si>
  <si>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</si>
  <si>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</si>
  <si>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</si>
  <si>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</si>
  <si>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</si>
  <si>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</si>
  <si>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</si>
  <si>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</si>
  <si>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</si>
  <si>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</si>
  <si>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</si>
  <si>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</si>
  <si>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</si>
  <si>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</si>
  <si>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</si>
  <si>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</si>
  <si>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</si>
  <si>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</si>
  <si>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</si>
  <si>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</si>
  <si>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</si>
  <si>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</si>
  <si>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</si>
  <si>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</si>
  <si>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</si>
  <si>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</si>
  <si>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</si>
  <si>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</si>
  <si>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</si>
  <si>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</si>
  <si>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</si>
  <si>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</si>
  <si>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</si>
  <si>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</si>
  <si>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</si>
  <si>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</si>
  <si>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</si>
  <si>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</si>
  <si>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</si>
  <si>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</si>
  <si>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</si>
  <si>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</si>
  <si>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</si>
  <si>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</si>
  <si>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</si>
  <si>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</si>
  <si>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</si>
  <si>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</si>
  <si>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</si>
  <si>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</si>
  <si>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</si>
  <si>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</si>
  <si>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</si>
  <si>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</si>
  <si>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</si>
  <si>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</si>
  <si>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</si>
  <si>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</si>
  <si>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</si>
  <si>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</si>
  <si>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</si>
  <si>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</si>
  <si>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</si>
  <si>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</si>
  <si>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</si>
  <si>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</si>
  <si>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</si>
  <si>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</si>
  <si>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</si>
  <si>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</si>
  <si>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</si>
  <si>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</si>
  <si>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</si>
  <si>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</si>
  <si>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</si>
  <si>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</si>
  <si>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</si>
  <si>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</si>
  <si>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</si>
  <si>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</si>
  <si>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</si>
  <si>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</si>
  <si>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</si>
  <si>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</si>
  <si>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</si>
  <si>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</si>
  <si>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</si>
  <si>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</si>
  <si>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</si>
  <si>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</si>
  <si>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</si>
  <si>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</si>
  <si>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</si>
  <si>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</si>
  <si>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</si>
  <si>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</si>
  <si>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</si>
  <si>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</si>
  <si>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</si>
  <si>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</si>
  <si>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</si>
  <si>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</si>
  <si>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</si>
  <si>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</si>
  <si>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</si>
  <si>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</si>
  <si>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</si>
  <si>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</si>
  <si>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</si>
  <si>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</si>
  <si>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</si>
  <si>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</si>
  <si>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</si>
  <si>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</si>
  <si>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</si>
  <si>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</si>
  <si>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</si>
  <si>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</si>
  <si>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</si>
  <si>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</si>
  <si>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</si>
  <si>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</si>
  <si>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</si>
  <si>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</si>
  <si>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</si>
  <si>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</si>
  <si>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</si>
  <si>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</si>
  <si>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</si>
  <si>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</si>
  <si>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</si>
  <si>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</si>
  <si>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</si>
  <si>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</si>
  <si>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</si>
  <si>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</si>
  <si>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</si>
  <si>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</si>
  <si>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</si>
  <si>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</si>
  <si>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</si>
  <si>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</si>
  <si>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</si>
  <si>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</si>
  <si>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</si>
  <si>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</si>
  <si>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</si>
  <si>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</si>
  <si>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</si>
  <si>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</si>
  <si>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</si>
  <si>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</si>
  <si>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</si>
  <si>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</si>
  <si>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</si>
  <si>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</si>
  <si>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</si>
  <si>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</si>
  <si>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</si>
  <si>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</si>
  <si>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</si>
  <si>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</si>
  <si>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</si>
  <si>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</si>
  <si>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</si>
  <si>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</si>
  <si>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</si>
  <si>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</si>
  <si>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</si>
  <si>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</si>
  <si>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</si>
  <si>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</si>
  <si>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</si>
  <si>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</si>
  <si>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</si>
  <si>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</si>
  <si>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</si>
  <si>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</si>
  <si>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</si>
  <si>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</si>
  <si>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</si>
  <si>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</si>
  <si>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</si>
  <si>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</si>
  <si>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</si>
  <si>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</si>
  <si>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</si>
  <si>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</si>
  <si>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</si>
  <si>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</si>
  <si>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</si>
  <si>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</si>
  <si>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</si>
  <si>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</si>
  <si>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</si>
  <si>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</si>
  <si>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</si>
  <si>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</si>
  <si>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</si>
  <si>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</si>
  <si>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</si>
  <si>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</si>
  <si>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</si>
  <si>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</si>
  <si>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</si>
  <si>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</si>
  <si>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</si>
  <si>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</si>
  <si>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</si>
  <si>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</si>
  <si>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</si>
  <si>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</si>
  <si>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</si>
  <si>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</si>
  <si>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</si>
  <si>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</si>
  <si>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</si>
  <si>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</si>
  <si>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</si>
  <si>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</si>
  <si>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</si>
  <si>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</si>
  <si>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</si>
  <si>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</si>
  <si>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</si>
  <si>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</si>
  <si>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</si>
  <si>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</si>
  <si>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</si>
  <si>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</si>
  <si>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</si>
  <si>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</si>
  <si>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</si>
  <si>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</si>
  <si>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</si>
  <si>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</si>
  <si>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</si>
  <si>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</si>
  <si>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</si>
  <si>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</si>
  <si>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</si>
  <si>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</si>
  <si>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</si>
  <si>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</si>
  <si>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</si>
  <si>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</si>
  <si>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</si>
  <si>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</si>
  <si>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</si>
  <si>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</si>
  <si>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</si>
  <si>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</si>
  <si>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</si>
  <si>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</si>
  <si>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</si>
  <si>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</si>
  <si>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</si>
  <si>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</si>
  <si>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</si>
  <si>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</si>
  <si>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</si>
  <si>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</si>
  <si>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</si>
  <si>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</si>
  <si>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</si>
  <si>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</si>
  <si>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</si>
  <si>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</si>
  <si>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</si>
  <si>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</si>
  <si>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</si>
  <si>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</si>
  <si>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</si>
  <si>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</si>
  <si>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</si>
  <si>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</si>
  <si>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</si>
  <si>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</si>
  <si>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</si>
  <si>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</si>
  <si>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</si>
  <si>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</si>
  <si>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</si>
  <si>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</si>
  <si>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</si>
  <si>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</si>
  <si>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</si>
  <si>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</si>
  <si>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</si>
  <si>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</si>
  <si>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</si>
  <si>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</si>
  <si>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</si>
  <si>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</si>
  <si>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</si>
  <si>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</si>
  <si>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</si>
  <si>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</si>
  <si>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</si>
  <si>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</si>
  <si>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</si>
  <si>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</si>
  <si>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</si>
  <si>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</si>
  <si>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</si>
  <si>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</si>
  <si>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</si>
  <si>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</si>
  <si>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</si>
  <si>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</si>
  <si>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</si>
  <si>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</si>
  <si>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</si>
  <si>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</si>
  <si>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</si>
  <si>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</si>
  <si>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</si>
  <si>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</si>
  <si>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</si>
  <si>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</si>
  <si>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</si>
  <si>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</si>
  <si>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</si>
  <si>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</si>
  <si>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</si>
  <si>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</si>
  <si>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</si>
  <si>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</si>
  <si>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</si>
  <si>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</si>
  <si>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</si>
  <si>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</si>
  <si>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</si>
  <si>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</si>
  <si>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</si>
  <si>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</si>
  <si>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</si>
  <si>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</si>
  <si>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</si>
  <si>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</si>
  <si>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</si>
  <si>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</si>
  <si>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</si>
  <si>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</si>
  <si>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</si>
  <si>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</si>
  <si>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</si>
  <si>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</si>
  <si>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</si>
  <si>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</si>
  <si>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</si>
  <si>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</si>
  <si>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</si>
  <si>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</si>
  <si>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</si>
  <si>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</si>
  <si>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</si>
  <si>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</si>
  <si>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</si>
  <si>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</si>
  <si>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</si>
  <si>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</si>
  <si>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</si>
  <si>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</si>
  <si>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</si>
  <si>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</si>
  <si>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</si>
  <si>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</si>
  <si>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</si>
  <si>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</si>
  <si>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</si>
  <si>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</si>
  <si>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</si>
  <si>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</si>
  <si>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</si>
  <si>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</si>
  <si>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</si>
  <si>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</si>
  <si>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</si>
  <si>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</si>
  <si>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</si>
  <si>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</si>
  <si>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</si>
  <si>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</si>
  <si>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</si>
  <si>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</si>
  <si>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</si>
  <si>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</si>
  <si>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</si>
  <si>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</si>
  <si>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</si>
  <si>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</si>
  <si>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</si>
  <si>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</si>
  <si>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</si>
  <si>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</si>
  <si>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</si>
  <si>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</si>
  <si>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</si>
  <si>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</si>
  <si>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</si>
  <si>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</si>
  <si>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</si>
  <si>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</si>
  <si>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</si>
  <si>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</si>
  <si>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</si>
  <si>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</si>
  <si>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</si>
  <si>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</si>
  <si>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</si>
  <si>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</si>
  <si>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</si>
  <si>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</si>
  <si>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</si>
  <si>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</si>
  <si>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</si>
  <si>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</si>
  <si>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</si>
  <si>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</si>
  <si>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</si>
  <si>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</si>
  <si>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</si>
  <si>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</si>
  <si>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</si>
  <si>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</si>
  <si>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</si>
  <si>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</si>
  <si>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</si>
  <si>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</si>
  <si>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</si>
  <si>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</si>
  <si>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</si>
  <si>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</si>
  <si>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</si>
  <si>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</si>
  <si>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</si>
  <si>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</si>
  <si>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</si>
  <si>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</si>
  <si>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</si>
  <si>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</si>
  <si>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</si>
  <si>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</si>
  <si>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</si>
  <si>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</si>
  <si>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</si>
  <si>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</si>
  <si>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</si>
  <si>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</si>
  <si>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</si>
  <si>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</si>
  <si>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</si>
  <si>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</si>
  <si>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</si>
  <si>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</si>
  <si>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</si>
  <si>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</si>
  <si>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</si>
  <si>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</si>
  <si>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</si>
  <si>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</si>
  <si>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</si>
  <si>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</si>
  <si>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</si>
  <si>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</si>
  <si>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</si>
  <si>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</si>
  <si>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</si>
  <si>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</si>
  <si>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</si>
  <si>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</si>
  <si>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</si>
  <si>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</si>
  <si>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</si>
  <si>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</si>
  <si>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</si>
  <si>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</si>
  <si>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</si>
  <si>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</si>
  <si>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</si>
  <si>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</si>
  <si>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</si>
  <si>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</si>
  <si>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</si>
  <si>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</si>
  <si>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</si>
  <si>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</si>
  <si>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</si>
  <si>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</si>
  <si>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</si>
  <si>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</si>
  <si>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</si>
  <si>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</si>
  <si>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</si>
  <si>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</si>
  <si>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</si>
  <si>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</si>
  <si>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</si>
  <si>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</si>
  <si>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</si>
  <si>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</si>
  <si>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</si>
  <si>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</si>
  <si>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</si>
  <si>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</si>
  <si>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</si>
  <si>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</si>
  <si>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</si>
  <si>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</si>
  <si>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</si>
  <si>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</si>
  <si>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</si>
  <si>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</si>
  <si>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</si>
  <si>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</si>
  <si>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</si>
  <si>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</si>
  <si>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</si>
  <si>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</si>
  <si>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</si>
  <si>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</si>
  <si>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</si>
  <si>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</si>
  <si>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</si>
  <si>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</si>
  <si>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</si>
  <si>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</si>
  <si>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</si>
  <si>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</si>
  <si>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</si>
  <si>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</si>
  <si>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</si>
  <si>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</si>
  <si>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</si>
  <si>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</si>
  <si>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</si>
  <si>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</si>
  <si>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</si>
  <si>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</si>
  <si>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</si>
  <si>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</si>
  <si>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</si>
  <si>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</si>
  <si>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</si>
  <si>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</si>
  <si>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</si>
  <si>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</si>
  <si>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</si>
  <si>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</si>
  <si>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</si>
  <si>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</si>
  <si>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</si>
  <si>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</si>
  <si>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</si>
  <si>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</si>
  <si>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</si>
  <si>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</si>
  <si>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</si>
  <si>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</si>
  <si>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</si>
  <si>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</si>
  <si>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</si>
  <si>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</si>
  <si>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</si>
  <si>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</si>
  <si>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</si>
  <si>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</si>
  <si>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</si>
  <si>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</si>
  <si>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</si>
  <si>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</si>
  <si>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</si>
  <si>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</si>
  <si>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</si>
  <si>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</si>
  <si>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</si>
  <si>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</si>
  <si>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</si>
  <si>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</si>
  <si>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</si>
  <si>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</si>
  <si>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</si>
  <si>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</si>
  <si>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</si>
  <si>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</si>
  <si>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</si>
  <si>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</si>
  <si>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</si>
  <si>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</si>
  <si>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</si>
  <si>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</si>
  <si>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</si>
  <si>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</si>
  <si>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</si>
  <si>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</si>
  <si>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</si>
  <si>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</si>
  <si>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</si>
  <si>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</si>
  <si>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</si>
  <si>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</si>
  <si>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</si>
  <si>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</si>
  <si>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</si>
  <si>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</si>
  <si>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</si>
  <si>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</si>
  <si>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</si>
  <si>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</si>
  <si>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</si>
  <si>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</si>
  <si>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</si>
  <si>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</si>
  <si>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</si>
  <si>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</si>
  <si>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</si>
  <si>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</si>
  <si>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</si>
  <si>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</si>
  <si>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</si>
  <si>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</si>
  <si>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</si>
  <si>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</si>
  <si>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</si>
  <si>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</si>
  <si>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</si>
  <si>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</si>
  <si>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</si>
  <si>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</si>
  <si>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</si>
  <si>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</si>
  <si>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</si>
  <si>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</si>
  <si>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</si>
  <si>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</si>
  <si>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</si>
  <si>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</si>
  <si>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</si>
  <si>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</si>
  <si>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</si>
  <si>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</si>
  <si>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</si>
  <si>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</si>
  <si>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</si>
  <si>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</si>
  <si>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</si>
  <si>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</si>
  <si>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</si>
  <si>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</si>
  <si>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</si>
  <si>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</si>
  <si>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</si>
  <si>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</si>
  <si>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</si>
  <si>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</si>
  <si>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</si>
  <si>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</si>
  <si>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</si>
  <si>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</si>
  <si>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</si>
  <si>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</si>
  <si>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</si>
  <si>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</si>
  <si>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</si>
  <si>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</si>
  <si>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</si>
  <si>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</si>
  <si>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</si>
  <si>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</si>
  <si>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</si>
  <si>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</si>
  <si>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</si>
  <si>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</si>
  <si>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</si>
  <si>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</si>
  <si>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</si>
  <si>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</si>
  <si>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</si>
  <si>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</si>
  <si>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</si>
  <si>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</si>
  <si>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</si>
  <si>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</si>
  <si>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</si>
  <si>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</si>
  <si>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</si>
  <si>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</si>
  <si>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</si>
  <si>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</si>
  <si>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</si>
  <si>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</si>
  <si>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</si>
  <si>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</si>
  <si>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</si>
  <si>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</si>
  <si>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</si>
  <si>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</si>
  <si>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</si>
  <si>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</si>
  <si>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</si>
  <si>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</si>
  <si>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</si>
  <si>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</si>
  <si>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</si>
  <si>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</si>
  <si>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</si>
  <si>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</si>
  <si>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</si>
  <si>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</si>
  <si>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</si>
  <si>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</si>
  <si>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</si>
  <si>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</si>
  <si>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</si>
  <si>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</si>
  <si>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</si>
  <si>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</si>
  <si>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</si>
  <si>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</si>
  <si>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</si>
  <si>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</si>
  <si>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</si>
  <si>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</si>
  <si>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</si>
  <si>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</si>
  <si>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</si>
  <si>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</si>
  <si>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</si>
  <si>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</si>
  <si>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</si>
  <si>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</si>
  <si>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</si>
  <si>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</si>
  <si>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</si>
  <si>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</si>
  <si>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</si>
  <si>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</si>
  <si>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</si>
  <si>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</si>
  <si>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</si>
  <si>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</si>
  <si>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</si>
  <si>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</si>
  <si>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</si>
  <si>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</si>
  <si>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</si>
  <si>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</si>
  <si>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</si>
  <si>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</si>
  <si>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</si>
  <si>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</si>
  <si>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</si>
  <si>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</si>
  <si>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</si>
  <si>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</si>
  <si>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</si>
  <si>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</si>
  <si>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</si>
  <si>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</si>
  <si>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</si>
  <si>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</si>
  <si>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</si>
  <si>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</si>
  <si>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</si>
  <si>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</si>
  <si>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</si>
  <si>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</si>
  <si>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</si>
  <si>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</si>
  <si>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</si>
  <si>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</si>
  <si>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</si>
  <si>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</si>
  <si>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</si>
  <si>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</si>
  <si>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</si>
  <si>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</si>
  <si>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</si>
  <si>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</si>
  <si>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</si>
  <si>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</si>
  <si>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</si>
  <si>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</si>
  <si>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</si>
  <si>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</si>
  <si>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</si>
  <si>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</si>
  <si>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</si>
  <si>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</si>
  <si>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</si>
  <si>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</si>
  <si>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</si>
  <si>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</si>
  <si>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</si>
  <si>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</si>
  <si>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</si>
  <si>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</si>
  <si>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</si>
  <si>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</si>
  <si>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</si>
  <si>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</si>
  <si>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</si>
  <si>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</si>
  <si>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</si>
  <si>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</si>
  <si>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</si>
  <si>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</si>
  <si>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</si>
  <si>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</si>
  <si>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</si>
  <si>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</si>
  <si>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</si>
  <si>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</si>
  <si>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</si>
  <si>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</si>
  <si>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</si>
  <si>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</si>
  <si>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</si>
  <si>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</si>
  <si>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</si>
  <si>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</si>
  <si>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</si>
  <si>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</si>
  <si>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</si>
  <si>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</si>
  <si>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</si>
  <si>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</si>
  <si>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</si>
  <si>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</si>
  <si>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</si>
  <si>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</si>
  <si>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</si>
  <si>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</si>
  <si>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</si>
  <si>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</si>
  <si>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</si>
  <si>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</si>
  <si>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</si>
  <si>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</si>
  <si>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</si>
  <si>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</si>
  <si>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</si>
  <si>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</si>
  <si>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</si>
  <si>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</si>
  <si>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</si>
  <si>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</si>
  <si>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</si>
  <si>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</si>
  <si>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</si>
  <si>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</si>
  <si>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</si>
  <si>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</si>
  <si>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</si>
  <si>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</si>
  <si>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</si>
  <si>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</si>
  <si>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</si>
  <si>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</si>
  <si>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</si>
  <si>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</si>
  <si>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</si>
  <si>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</si>
  <si>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</si>
  <si>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</si>
  <si>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</si>
  <si>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</si>
  <si>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</si>
  <si>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</si>
  <si>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</si>
  <si>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</si>
  <si>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</si>
  <si>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</si>
  <si>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</si>
  <si>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</si>
  <si>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</si>
  <si>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</si>
  <si>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</si>
  <si>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</si>
  <si>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</si>
  <si>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</si>
  <si>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</si>
  <si>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</si>
  <si>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</si>
  <si>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</si>
  <si>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</si>
  <si>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</si>
  <si>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</si>
  <si>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</si>
  <si>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</si>
  <si>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</si>
  <si>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</si>
  <si>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</si>
  <si>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</si>
  <si>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</si>
  <si>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</si>
  <si>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</si>
  <si>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</si>
  <si>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</si>
  <si>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</si>
  <si>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</si>
  <si>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</si>
  <si>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</si>
  <si>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</si>
  <si>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</si>
  <si>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</si>
  <si>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</si>
  <si>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</si>
  <si>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</si>
  <si>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</si>
  <si>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</si>
  <si>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</si>
  <si>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</si>
  <si>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</si>
  <si>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</si>
  <si>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</si>
  <si>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</si>
  <si>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</si>
  <si>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</si>
  <si>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</si>
  <si>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</si>
  <si>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</si>
  <si>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</si>
  <si>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</si>
  <si>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</si>
  <si>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</si>
  <si>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</si>
  <si>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</si>
  <si>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</si>
  <si>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</si>
  <si>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</si>
  <si>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</si>
  <si>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</si>
  <si>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</si>
  <si>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</si>
  <si>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</si>
  <si>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</si>
  <si>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</si>
  <si>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</si>
  <si>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</si>
  <si>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</si>
  <si>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</si>
  <si>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</si>
  <si>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</si>
  <si>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</si>
  <si>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</si>
  <si>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</si>
  <si>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</si>
  <si>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</si>
  <si>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</si>
  <si>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</si>
  <si>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</si>
  <si>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</si>
  <si>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</si>
  <si>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</si>
  <si>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</si>
  <si>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</si>
  <si>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</si>
  <si>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</si>
  <si>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</si>
  <si>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</si>
  <si>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</si>
  <si>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</si>
  <si>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</si>
  <si>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</si>
  <si>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</si>
  <si>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</si>
  <si>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</si>
  <si>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</si>
  <si>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</si>
  <si>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</si>
  <si>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</si>
  <si>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</si>
  <si>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</si>
  <si>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</si>
  <si>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</si>
  <si>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</si>
  <si>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</si>
  <si>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</si>
  <si>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</si>
  <si>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</si>
  <si>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</si>
  <si>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</si>
  <si>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</si>
  <si>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</si>
  <si>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</si>
  <si>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</si>
  <si>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</si>
  <si>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</si>
  <si>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</si>
  <si>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</si>
  <si>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</si>
  <si>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</si>
  <si>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</si>
  <si>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</si>
  <si>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</si>
  <si>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</si>
  <si>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</si>
  <si>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</si>
  <si>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</si>
  <si>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</si>
  <si>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</si>
  <si>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</si>
  <si>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</si>
  <si>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</si>
  <si>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</si>
  <si>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</si>
  <si>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</si>
  <si>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</si>
  <si>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</si>
  <si>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</si>
  <si>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</si>
  <si>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</si>
  <si>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</si>
  <si>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</si>
  <si>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</si>
  <si>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</si>
  <si>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</si>
  <si>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</si>
  <si>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</si>
  <si>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</si>
  <si>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</si>
  <si>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</si>
  <si>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</si>
  <si>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</si>
  <si>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</si>
  <si>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</si>
  <si>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</si>
  <si>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</si>
  <si>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</si>
  <si>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</si>
  <si>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</si>
  <si>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</si>
  <si>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</si>
  <si>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</si>
  <si>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</si>
  <si>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</si>
  <si>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</si>
  <si>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</si>
  <si>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</si>
  <si>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</si>
  <si>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</si>
  <si>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</si>
  <si>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</si>
  <si>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</si>
  <si>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</si>
  <si>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</si>
  <si>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</si>
  <si>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</si>
  <si>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</si>
  <si>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</si>
  <si>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</si>
  <si>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</si>
  <si>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</si>
  <si>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</si>
  <si>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</si>
  <si>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</si>
  <si>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</si>
  <si>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</si>
  <si>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</si>
  <si>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</si>
  <si>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</si>
  <si>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</si>
  <si>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</si>
  <si>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</si>
  <si>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</si>
  <si>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</si>
  <si>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</si>
  <si>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</si>
  <si>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</si>
  <si>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</si>
  <si>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</si>
  <si>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</si>
  <si>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</si>
  <si>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</si>
  <si>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</si>
  <si>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</si>
  <si>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</si>
  <si>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</si>
  <si>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</si>
  <si>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</si>
  <si>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</si>
  <si>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</si>
  <si>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</si>
  <si>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</si>
  <si>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</si>
  <si>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</si>
  <si>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</si>
  <si>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</si>
  <si>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</si>
  <si>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</si>
  <si>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</si>
  <si>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</si>
  <si>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</si>
  <si>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</si>
  <si>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</si>
  <si>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</si>
  <si>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</si>
  <si>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</si>
  <si>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</si>
  <si>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</si>
  <si>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</si>
  <si>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</si>
  <si>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</si>
  <si>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</si>
  <si>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</si>
  <si>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</si>
  <si>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</si>
  <si>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</si>
  <si>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</si>
  <si>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</si>
  <si>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</si>
  <si>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</si>
  <si>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</si>
  <si>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</si>
  <si>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</si>
  <si>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</si>
  <si>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</si>
  <si>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</si>
  <si>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</si>
  <si>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</si>
  <si>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</si>
  <si>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</si>
  <si>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</si>
  <si>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</si>
  <si>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</si>
  <si>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</si>
  <si>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</si>
  <si>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</si>
  <si>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</si>
  <si>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</si>
  <si>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</si>
  <si>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</si>
  <si>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</si>
  <si>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</si>
  <si>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</si>
  <si>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</si>
  <si>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</si>
  <si>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</si>
  <si>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</si>
  <si>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</si>
  <si>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</si>
  <si>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</si>
  <si>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</si>
  <si>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</si>
  <si>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</si>
  <si>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</si>
  <si>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</si>
  <si>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</si>
  <si>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</si>
  <si>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</si>
  <si>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</si>
  <si>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</si>
  <si>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</si>
  <si>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</si>
  <si>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</si>
  <si>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</si>
  <si>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</si>
  <si>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</si>
  <si>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</si>
  <si>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</si>
  <si>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</si>
  <si>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</si>
  <si>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</si>
  <si>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</si>
  <si>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</si>
  <si>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</si>
  <si>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</si>
  <si>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</si>
  <si>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</si>
  <si>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</si>
  <si>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</si>
  <si>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</si>
  <si>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</si>
  <si>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</si>
  <si>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</si>
  <si>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</si>
  <si>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</si>
  <si>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</si>
  <si>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</si>
  <si>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</si>
  <si>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</si>
  <si>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</si>
  <si>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</si>
  <si>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</si>
  <si>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</si>
  <si>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</si>
  <si>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</si>
  <si>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</si>
  <si>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</si>
  <si>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</si>
  <si>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</si>
  <si>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</si>
  <si>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</si>
  <si>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</si>
  <si>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</si>
  <si>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</si>
  <si>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</si>
  <si>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</si>
  <si>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</si>
  <si>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</si>
  <si>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</si>
  <si>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</si>
  <si>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</si>
  <si>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</si>
  <si>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</si>
  <si>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</si>
  <si>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</si>
  <si>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</si>
  <si>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</si>
  <si>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</si>
  <si>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</si>
  <si>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</si>
  <si>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</si>
  <si>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</si>
  <si>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</si>
  <si>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</si>
  <si>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</si>
  <si>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</si>
  <si>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</si>
  <si>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</si>
  <si>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</si>
  <si>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</si>
  <si>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</si>
  <si>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</si>
  <si>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</si>
  <si>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</si>
  <si>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</si>
  <si>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</si>
  <si>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</si>
  <si>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</si>
  <si>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</si>
  <si>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</si>
  <si>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</si>
  <si>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</si>
  <si>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</si>
  <si>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</si>
  <si>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</si>
  <si>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</si>
  <si>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</si>
  <si>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</si>
  <si>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</si>
  <si>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</si>
  <si>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</si>
  <si>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</si>
  <si>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</si>
  <si>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</si>
  <si>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</si>
  <si>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</si>
  <si>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</si>
  <si>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</si>
  <si>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</si>
  <si>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</si>
  <si>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</si>
  <si>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</si>
  <si>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</si>
  <si>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</si>
  <si>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</si>
  <si>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</si>
  <si>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</si>
  <si>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</si>
  <si>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</si>
  <si>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</si>
  <si>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</si>
  <si>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</si>
  <si>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</si>
  <si>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</si>
  <si>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</si>
  <si>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</si>
  <si>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</si>
  <si>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</si>
  <si>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</si>
  <si>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</si>
  <si>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</si>
  <si>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</si>
  <si>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</si>
  <si>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</si>
  <si>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</si>
  <si>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</si>
  <si>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</si>
  <si>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</si>
  <si>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</si>
  <si>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</si>
  <si>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</si>
  <si>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</si>
  <si>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</si>
  <si>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</si>
  <si>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</si>
  <si>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</si>
  <si>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</si>
  <si>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</si>
  <si>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</si>
  <si>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</si>
  <si>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</si>
  <si>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</si>
  <si>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</si>
  <si>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</si>
  <si>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</si>
  <si>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</si>
  <si>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</si>
  <si>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</si>
  <si>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</si>
  <si>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</si>
  <si>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</si>
  <si>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</si>
  <si>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</si>
  <si>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</si>
  <si>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</si>
  <si>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</si>
  <si>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</si>
  <si>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</si>
  <si>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</si>
  <si>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</si>
  <si>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</si>
  <si>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</si>
  <si>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</si>
  <si>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</si>
  <si>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</si>
  <si>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</si>
  <si>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</si>
  <si>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</si>
  <si>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</si>
  <si>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</si>
  <si>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</si>
  <si>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</si>
  <si>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</si>
  <si>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</si>
  <si>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</si>
  <si>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</si>
  <si>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</si>
  <si>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</si>
  <si>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</si>
  <si>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</si>
  <si>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</si>
  <si>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</si>
  <si>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</si>
  <si>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</si>
  <si>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</si>
  <si>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</si>
  <si>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</si>
  <si>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</si>
  <si>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</si>
  <si>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</si>
  <si>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</si>
  <si>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</si>
  <si>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</si>
  <si>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</si>
  <si>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</si>
  <si>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</si>
  <si>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</si>
  <si>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</si>
  <si>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</si>
  <si>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</si>
  <si>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</si>
  <si>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</si>
  <si>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</si>
  <si>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</si>
  <si>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</si>
  <si>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</si>
  <si>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</si>
  <si>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</si>
  <si>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</si>
  <si>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</si>
  <si>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</si>
  <si>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</si>
  <si>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</si>
  <si>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</si>
  <si>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</si>
  <si>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</si>
  <si>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</si>
  <si>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</si>
  <si>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</si>
  <si>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</si>
  <si>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</si>
  <si>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</si>
  <si>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</si>
  <si>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</si>
  <si>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</si>
  <si>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</si>
  <si>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</si>
  <si>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</si>
  <si>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</si>
  <si>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</si>
  <si>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</si>
  <si>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</si>
  <si>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</si>
  <si>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</si>
  <si>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</si>
  <si>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</si>
  <si>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</si>
  <si>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</si>
  <si>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</si>
  <si>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</si>
  <si>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</si>
  <si>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</si>
  <si>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</si>
  <si>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</si>
  <si>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</si>
  <si>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</si>
  <si>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</si>
  <si>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</si>
  <si>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</si>
  <si>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</si>
  <si>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</si>
  <si>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</si>
  <si>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</si>
  <si>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</si>
  <si>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</si>
  <si>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</si>
  <si>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</si>
  <si>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</si>
  <si>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</si>
  <si>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</si>
  <si>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</si>
  <si>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</si>
  <si>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</si>
  <si>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</si>
  <si>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</si>
  <si>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</si>
  <si>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</si>
  <si>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</si>
  <si>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</si>
  <si>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</si>
  <si>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</si>
  <si>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</si>
  <si>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</si>
  <si>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</si>
  <si>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</si>
  <si>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</si>
  <si>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</si>
  <si>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</si>
  <si>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</si>
  <si>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</si>
  <si>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</si>
  <si>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</si>
  <si>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</si>
  <si>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</si>
  <si>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</si>
  <si>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</si>
  <si>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</si>
  <si>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</si>
  <si>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</si>
  <si>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</si>
  <si>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</si>
  <si>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</si>
  <si>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</si>
  <si>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</si>
  <si>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</si>
  <si>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</si>
  <si>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</si>
  <si>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</si>
  <si>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</si>
  <si>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</si>
  <si>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</si>
  <si>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</si>
  <si>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</si>
  <si>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</si>
  <si>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</si>
  <si>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</si>
  <si>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</si>
  <si>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</si>
  <si>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</si>
  <si>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</si>
  <si>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</si>
  <si>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</si>
  <si>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</si>
  <si>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</si>
  <si>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</si>
  <si>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</si>
  <si>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</si>
  <si>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</si>
  <si>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</si>
  <si>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</si>
  <si>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</si>
  <si>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</si>
  <si>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</si>
  <si>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</si>
  <si>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</si>
  <si>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</si>
  <si>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</si>
  <si>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</si>
  <si>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</si>
  <si>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</si>
  <si>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</si>
  <si>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</si>
  <si>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</si>
  <si>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</si>
  <si>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</si>
  <si>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</si>
  <si>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</si>
  <si>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</si>
  <si>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</si>
  <si>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</si>
  <si>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</si>
  <si>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</si>
  <si>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</si>
  <si>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</si>
  <si>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</si>
  <si>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</si>
  <si>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</si>
  <si>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</si>
  <si>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</si>
  <si>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</si>
  <si>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</si>
  <si>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</si>
  <si>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</si>
  <si>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</si>
  <si>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</si>
  <si>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</si>
  <si>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</si>
  <si>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</si>
  <si>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</si>
  <si>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</si>
  <si>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</si>
  <si>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</si>
  <si>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</si>
  <si>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</si>
  <si>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</si>
  <si>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</si>
  <si>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</si>
  <si>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</si>
  <si>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</si>
  <si>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</si>
  <si>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</si>
  <si>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</si>
  <si>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</si>
  <si>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</si>
  <si>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</si>
  <si>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</si>
  <si>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</si>
  <si>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</si>
  <si>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</si>
  <si>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</si>
  <si>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</si>
  <si>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</si>
  <si>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</si>
  <si>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</si>
  <si>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</si>
  <si>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</si>
  <si>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</si>
  <si>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</si>
  <si>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</si>
  <si>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</si>
  <si>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</si>
  <si>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</si>
  <si>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</si>
  <si>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</si>
  <si>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</si>
  <si>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</si>
  <si>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</si>
  <si>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</si>
  <si>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</si>
  <si>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</si>
  <si>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</si>
  <si>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</si>
  <si>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</si>
  <si>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</si>
  <si>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</si>
  <si>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</si>
  <si>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</si>
  <si>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</si>
  <si>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</si>
  <si>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</si>
  <si>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</si>
  <si>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</si>
  <si>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</si>
  <si>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</si>
  <si>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</si>
  <si>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</si>
  <si>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</si>
  <si>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</si>
  <si>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</si>
  <si>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</si>
  <si>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</si>
  <si>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</si>
  <si>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</si>
  <si>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</si>
  <si>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</si>
  <si>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</si>
  <si>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</si>
  <si>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</si>
  <si>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</si>
  <si>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</si>
  <si>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</si>
  <si>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</si>
  <si>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</si>
  <si>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</si>
  <si>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</si>
  <si>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</si>
  <si>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</si>
  <si>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</si>
  <si>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</si>
  <si>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</si>
  <si>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</si>
  <si>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</si>
  <si>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</si>
  <si>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</si>
  <si>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</si>
  <si>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</si>
  <si>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</si>
  <si>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</si>
  <si>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</si>
  <si>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</si>
  <si>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</si>
  <si>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</si>
  <si>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</si>
  <si>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</si>
  <si>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</si>
  <si>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</si>
  <si>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</si>
  <si>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</si>
  <si>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</si>
  <si>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</si>
  <si>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</si>
  <si>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</si>
  <si>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</si>
  <si>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</si>
  <si>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</si>
  <si>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</si>
  <si>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</si>
  <si>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</si>
  <si>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</si>
  <si>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</si>
  <si>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</si>
  <si>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</si>
  <si>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</si>
  <si>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</si>
  <si>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</si>
  <si>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</si>
  <si>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</si>
  <si>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</si>
  <si>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</si>
  <si>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</si>
  <si>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</si>
  <si>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</si>
  <si>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</si>
  <si>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</si>
  <si>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</si>
  <si>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</si>
  <si>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</si>
  <si>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</si>
  <si>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</si>
  <si>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</si>
  <si>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</si>
  <si>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</si>
  <si>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</si>
  <si>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</si>
  <si>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</si>
  <si>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</si>
  <si>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</si>
  <si>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</si>
  <si>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</si>
  <si>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</si>
  <si>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</si>
  <si>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</si>
  <si>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</si>
  <si>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</si>
  <si>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</si>
  <si>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</si>
  <si>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</si>
  <si>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</si>
  <si>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</si>
  <si>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</si>
  <si>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</si>
  <si>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</si>
  <si>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</si>
  <si>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</si>
  <si>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</si>
  <si>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</si>
  <si>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</si>
  <si>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</si>
  <si>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</si>
  <si>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</si>
  <si>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</si>
  <si>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</si>
  <si>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</si>
  <si>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</si>
  <si>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</si>
  <si>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</si>
  <si>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</si>
  <si>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</si>
  <si>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</si>
  <si>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</si>
  <si>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</si>
  <si>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</si>
  <si>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</si>
  <si>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</si>
  <si>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</si>
  <si>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</si>
  <si>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</si>
  <si>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</si>
  <si>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</si>
  <si>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</si>
  <si>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</si>
  <si>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</si>
  <si>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</si>
  <si>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</si>
  <si>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</si>
  <si>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</si>
  <si>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</si>
  <si>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</si>
  <si>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</si>
  <si>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</si>
  <si>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</si>
  <si>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</si>
  <si>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</si>
  <si>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</si>
  <si>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</si>
  <si>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</si>
  <si>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</si>
  <si>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</si>
  <si>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</si>
  <si>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</si>
  <si>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</si>
  <si>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</si>
  <si>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</si>
  <si>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</si>
  <si>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</si>
  <si>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</si>
  <si>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</si>
  <si>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</si>
  <si>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</si>
  <si>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</si>
  <si>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</si>
  <si>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</si>
  <si>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</si>
  <si>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</si>
  <si>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</si>
  <si>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</si>
  <si>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</si>
  <si>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</si>
  <si>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</si>
  <si>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</si>
  <si>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</si>
  <si>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</si>
  <si>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</si>
  <si>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</si>
  <si>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</si>
  <si>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</si>
  <si>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</si>
  <si>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</si>
  <si>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</si>
  <si>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</si>
  <si>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</si>
  <si>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</si>
  <si>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</si>
  <si>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</si>
  <si>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</si>
  <si>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</si>
  <si>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</si>
  <si>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</si>
  <si>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</si>
  <si>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</si>
  <si>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</si>
  <si>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</si>
  <si>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</si>
  <si>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</si>
  <si>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</si>
  <si>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</si>
  <si>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</si>
  <si>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</si>
  <si>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</si>
  <si>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</si>
  <si>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</si>
  <si>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</si>
  <si>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</si>
  <si>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</si>
  <si>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</si>
  <si>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</si>
  <si>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</si>
  <si>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</si>
  <si>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</si>
  <si>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</si>
  <si>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</si>
  <si>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</si>
  <si>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</si>
  <si>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</si>
  <si>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</si>
  <si>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</si>
  <si>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</si>
  <si>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</si>
  <si>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</si>
  <si>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</si>
  <si>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</si>
  <si>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</si>
  <si>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</si>
  <si>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</si>
  <si>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</si>
  <si>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</si>
  <si>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</si>
  <si>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</si>
  <si>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</si>
  <si>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</si>
  <si>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</si>
  <si>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</si>
  <si>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</si>
  <si>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</si>
  <si>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</si>
  <si>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</si>
  <si>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</si>
  <si>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</si>
  <si>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</si>
  <si>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</si>
  <si>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</si>
  <si>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</si>
  <si>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</si>
  <si>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</si>
  <si>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</si>
  <si>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</si>
  <si>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</si>
  <si>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</si>
  <si>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</si>
  <si>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</si>
  <si>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</si>
  <si>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</si>
  <si>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</si>
  <si>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</si>
  <si>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</si>
  <si>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</si>
  <si>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</si>
  <si>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</si>
  <si>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</si>
  <si>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</si>
  <si>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</si>
  <si>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</si>
  <si>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</si>
  <si>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</si>
  <si>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</si>
  <si>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</si>
  <si>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</si>
  <si>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</si>
  <si>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</si>
  <si>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</si>
  <si>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</si>
  <si>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</si>
  <si>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</si>
  <si>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</si>
  <si>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</si>
  <si>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</si>
  <si>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</si>
  <si>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</si>
  <si>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</si>
  <si>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</si>
  <si>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</si>
  <si>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</si>
  <si>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</si>
  <si>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</si>
  <si>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</si>
  <si>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</si>
  <si>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</si>
  <si>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</si>
  <si>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</si>
  <si>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</si>
  <si>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</si>
  <si>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</si>
  <si>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</si>
  <si>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</si>
  <si>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</si>
  <si>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</si>
  <si>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</si>
  <si>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</si>
  <si>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</si>
  <si>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</si>
  <si>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</si>
  <si>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</si>
  <si>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</si>
  <si>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</si>
  <si>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</si>
  <si>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</si>
  <si>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</si>
  <si>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</si>
  <si>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</si>
  <si>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</si>
  <si>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</si>
  <si>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</si>
  <si>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</si>
  <si>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</si>
  <si>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</si>
  <si>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</si>
  <si>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</si>
  <si>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</si>
  <si>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</si>
  <si>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</si>
  <si>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</si>
  <si>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</si>
  <si>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</si>
  <si>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</si>
  <si>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</si>
  <si>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</si>
  <si>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</si>
  <si>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</si>
  <si>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</si>
  <si>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</si>
  <si>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</si>
  <si>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</si>
  <si>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</si>
  <si>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</si>
  <si>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</si>
  <si>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</si>
  <si>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</si>
  <si>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</si>
  <si>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</si>
  <si>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</si>
  <si>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</si>
  <si>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</si>
  <si>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</si>
  <si>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</si>
  <si>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</si>
  <si>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</si>
  <si>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</si>
  <si>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</si>
  <si>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</si>
  <si>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</si>
  <si>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</si>
  <si>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</si>
  <si>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</si>
  <si>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</si>
  <si>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</si>
  <si>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</si>
  <si>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</si>
  <si>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</si>
  <si>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</si>
  <si>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</si>
  <si>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</si>
  <si>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</si>
  <si>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</si>
  <si>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</si>
  <si>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</si>
  <si>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</si>
  <si>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</si>
  <si>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</si>
  <si>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</si>
  <si>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</si>
  <si>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</si>
  <si>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</si>
  <si>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</si>
  <si>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</si>
  <si>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</si>
  <si>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</si>
  <si>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</si>
  <si>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</si>
  <si>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</si>
  <si>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</si>
  <si>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</si>
  <si>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</si>
  <si>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</si>
  <si>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</si>
  <si>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</si>
  <si>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</si>
  <si>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</si>
  <si>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</si>
  <si>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</si>
  <si>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</si>
  <si>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</si>
  <si>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</si>
  <si>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</si>
  <si>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</si>
  <si>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</si>
  <si>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</si>
  <si>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</si>
  <si>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</si>
  <si>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</si>
  <si>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</si>
  <si>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</si>
  <si>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</si>
  <si>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</si>
  <si>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</si>
  <si>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</si>
  <si>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</si>
  <si>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</si>
  <si>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</si>
  <si>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</si>
  <si>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</si>
  <si>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</si>
  <si>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</si>
  <si>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</si>
  <si>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</si>
  <si>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</si>
  <si>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</si>
  <si>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</si>
  <si>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</si>
  <si>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</si>
  <si>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</si>
  <si>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</si>
  <si>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</si>
  <si>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</si>
  <si>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</si>
  <si>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</si>
  <si>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</si>
  <si>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</si>
  <si>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</si>
  <si>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</si>
  <si>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</si>
  <si>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</si>
  <si>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</si>
  <si>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</si>
  <si>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</si>
  <si>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</si>
  <si>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</si>
  <si>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</si>
  <si>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</si>
  <si>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</si>
  <si>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</si>
  <si>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</si>
  <si>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</si>
  <si>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</si>
  <si>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</si>
  <si>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</si>
  <si>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</si>
  <si>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</si>
  <si>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</si>
  <si>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</si>
  <si>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</si>
  <si>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</si>
  <si>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</si>
  <si>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</si>
  <si>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</si>
  <si>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</si>
  <si>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</si>
  <si>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</si>
  <si>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</si>
  <si>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</si>
  <si>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</si>
  <si>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</si>
  <si>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</si>
  <si>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</si>
  <si>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</si>
  <si>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</si>
  <si>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</si>
  <si>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</si>
  <si>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</si>
  <si>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</si>
  <si>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</si>
  <si>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</si>
  <si>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</si>
  <si>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</si>
  <si>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</si>
  <si>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</si>
  <si>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</si>
  <si>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</si>
  <si>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</si>
  <si>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</si>
  <si>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</si>
  <si>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</si>
  <si>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</si>
  <si>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</si>
  <si>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</si>
  <si>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</si>
  <si>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</si>
  <si>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</si>
  <si>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</si>
  <si>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</si>
  <si>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</si>
  <si>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</si>
  <si>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</si>
  <si>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</si>
  <si>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</si>
  <si>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</si>
  <si>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</si>
  <si>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</si>
  <si>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</si>
  <si>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</si>
  <si>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</si>
  <si>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</si>
  <si>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</si>
  <si>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</si>
  <si>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</si>
  <si>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</si>
  <si>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</si>
  <si>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</si>
  <si>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</si>
  <si>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</si>
  <si>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</si>
  <si>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</si>
  <si>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</si>
  <si>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</si>
  <si>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</si>
  <si>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</si>
  <si>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</si>
  <si>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</si>
  <si>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</si>
  <si>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</si>
  <si>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</si>
  <si>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</si>
  <si>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</si>
  <si>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</si>
  <si>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</si>
  <si>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</si>
  <si>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</si>
  <si>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</si>
  <si>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</si>
  <si>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</si>
  <si>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</si>
  <si>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</si>
  <si>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</si>
  <si>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</si>
  <si>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</si>
  <si>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</si>
  <si>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</si>
  <si>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</si>
  <si>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</si>
  <si>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</si>
  <si>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</si>
  <si>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</si>
  <si>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</si>
  <si>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</si>
  <si>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</si>
  <si>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</si>
  <si>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</si>
  <si>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</si>
  <si>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</si>
  <si>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</si>
  <si>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</si>
  <si>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</si>
  <si>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</si>
  <si>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</si>
  <si>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</si>
  <si>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</si>
  <si>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</si>
  <si>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</si>
  <si>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</si>
  <si>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</si>
  <si>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</si>
  <si>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</si>
  <si>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</si>
  <si>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</si>
  <si>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</si>
  <si>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</si>
  <si>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</si>
  <si>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</si>
  <si>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</si>
  <si>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</si>
  <si>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</si>
  <si>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</si>
  <si>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</si>
  <si>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</si>
  <si>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</si>
  <si>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</si>
  <si>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</si>
  <si>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</si>
  <si>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</si>
  <si>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</si>
  <si>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</si>
  <si>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</si>
  <si>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</si>
  <si>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</si>
  <si>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</si>
  <si>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</si>
  <si>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</si>
  <si>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</si>
  <si>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</si>
  <si>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</si>
  <si>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</si>
  <si>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</si>
  <si>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</si>
  <si>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</si>
  <si>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</si>
  <si>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</si>
  <si>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</si>
  <si>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</si>
  <si>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</si>
  <si>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</si>
  <si>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</si>
  <si>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</si>
  <si>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</si>
  <si>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</si>
  <si>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</si>
  <si>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</si>
  <si>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</si>
  <si>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</si>
  <si>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</si>
  <si>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</si>
  <si>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</si>
  <si>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</si>
  <si>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</si>
  <si>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</si>
  <si>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</si>
  <si>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</si>
  <si>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</si>
  <si>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</si>
  <si>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</si>
  <si>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</si>
  <si>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</si>
  <si>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</si>
  <si>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</si>
  <si>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</si>
  <si>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</si>
  <si>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</si>
  <si>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</si>
  <si>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</si>
  <si>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</si>
  <si>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</si>
  <si>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</si>
  <si>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</si>
  <si>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</si>
  <si>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</si>
  <si>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</si>
  <si>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</si>
  <si>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</si>
  <si>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</si>
  <si>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</si>
  <si>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</si>
  <si>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</si>
  <si>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</si>
  <si>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</si>
  <si>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</si>
  <si>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</si>
  <si>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</si>
  <si>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</si>
  <si>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</si>
  <si>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</si>
  <si>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</si>
  <si>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</si>
  <si>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</si>
  <si>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</si>
  <si>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</si>
  <si>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</si>
  <si>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</si>
  <si>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</si>
  <si>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</si>
  <si>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</si>
  <si>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</si>
  <si>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</si>
  <si>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</si>
  <si>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</si>
  <si>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</si>
  <si>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</si>
  <si>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</si>
  <si>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</si>
  <si>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</si>
  <si>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</si>
  <si>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</si>
  <si>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</si>
  <si>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</si>
  <si>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</si>
  <si>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</si>
  <si>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</si>
  <si>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</si>
  <si>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</si>
  <si>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</si>
  <si>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</si>
  <si>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</si>
  <si>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</si>
  <si>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</si>
  <si>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</si>
  <si>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</si>
  <si>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</si>
  <si>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</si>
  <si>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</si>
  <si>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</si>
  <si>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</si>
  <si>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</si>
  <si>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</si>
  <si>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</si>
  <si>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</si>
  <si>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</si>
  <si>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</si>
  <si>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</si>
  <si>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</si>
  <si>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</si>
  <si>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</si>
  <si>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</si>
  <si>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</si>
  <si>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</si>
  <si>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</si>
  <si>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</si>
  <si>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</si>
  <si>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</si>
  <si>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</si>
  <si>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</si>
  <si>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</si>
  <si>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</si>
  <si>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</si>
  <si>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</si>
  <si>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</si>
  <si>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</si>
  <si>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</si>
  <si>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</si>
  <si>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</si>
  <si>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</si>
  <si>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</si>
  <si>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</si>
  <si>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</si>
  <si>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</si>
  <si>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</si>
  <si>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</si>
  <si>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</si>
  <si>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</si>
  <si>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</si>
  <si>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</si>
  <si>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</si>
  <si>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</si>
  <si>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</si>
  <si>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</si>
  <si>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</si>
  <si>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</si>
  <si>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</si>
  <si>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</si>
  <si>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</si>
  <si>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</si>
  <si>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</si>
  <si>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</si>
  <si>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</si>
  <si>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</si>
  <si>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</si>
  <si>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</si>
  <si>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</si>
  <si>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</si>
  <si>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</si>
  <si>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</si>
  <si>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</si>
  <si>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</si>
  <si>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</si>
  <si>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</si>
  <si>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</si>
  <si>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</si>
  <si>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</si>
  <si>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</si>
  <si>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</si>
  <si>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</si>
  <si>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</si>
  <si>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</si>
  <si>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</si>
  <si>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</si>
  <si>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</si>
  <si>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</si>
  <si>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</si>
  <si>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</si>
  <si>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</si>
  <si>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</si>
  <si>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</si>
  <si>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</si>
  <si>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</si>
  <si>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</si>
  <si>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</si>
  <si>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</si>
  <si>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</si>
  <si>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</si>
  <si>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</si>
  <si>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</si>
  <si>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</si>
  <si>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</si>
  <si>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</si>
  <si>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</si>
  <si>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</si>
  <si>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</si>
  <si>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</si>
  <si>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</si>
  <si>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</si>
  <si>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</si>
  <si>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</si>
  <si>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</si>
  <si>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</si>
  <si>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</si>
  <si>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</si>
  <si>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</si>
  <si>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</si>
  <si>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</si>
  <si>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</si>
  <si>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</si>
  <si>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</si>
  <si>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</si>
  <si>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</si>
  <si>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</si>
  <si>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</si>
  <si>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</si>
  <si>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</si>
  <si>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</si>
  <si>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</si>
  <si>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</si>
  <si>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</si>
  <si>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</si>
  <si>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</si>
  <si>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</si>
  <si>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</si>
  <si>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</si>
  <si>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</si>
  <si>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</si>
  <si>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</si>
  <si>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</si>
  <si>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</si>
  <si>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</si>
  <si>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</si>
  <si>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</si>
  <si>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</si>
  <si>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</si>
  <si>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</si>
  <si>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</si>
  <si>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</si>
  <si>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</si>
  <si>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</si>
  <si>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</si>
  <si>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</si>
  <si>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</si>
  <si>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</si>
  <si>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</si>
  <si>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</si>
  <si>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</si>
  <si>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</si>
  <si>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</si>
  <si>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</si>
  <si>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</si>
  <si>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</si>
  <si>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</si>
  <si>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</si>
  <si>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</si>
  <si>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</si>
  <si>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</si>
  <si>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</si>
  <si>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</si>
  <si>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</si>
  <si>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</si>
  <si>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</si>
  <si>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</si>
  <si>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</si>
  <si>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</si>
  <si>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</si>
  <si>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</si>
  <si>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</si>
  <si>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</si>
  <si>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</si>
  <si>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</si>
  <si>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</si>
  <si>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</si>
  <si>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</si>
  <si>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</si>
  <si>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</si>
  <si>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</si>
  <si>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</si>
  <si>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</si>
  <si>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</si>
  <si>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</si>
  <si>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</si>
  <si>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</si>
  <si>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</si>
  <si>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</si>
  <si>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</si>
  <si>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</si>
  <si>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</si>
  <si>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</si>
  <si>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</si>
  <si>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</si>
  <si>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</si>
  <si>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</si>
  <si>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</si>
  <si>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</si>
  <si>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</si>
  <si>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</si>
  <si>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</si>
  <si>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</si>
  <si>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</si>
  <si>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</si>
  <si>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</si>
  <si>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</si>
  <si>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</si>
  <si>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</si>
  <si>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</si>
  <si>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</si>
  <si>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</si>
  <si>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</si>
  <si>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</si>
  <si>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</si>
  <si>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</si>
  <si>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</si>
  <si>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</si>
  <si>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</si>
  <si>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</si>
  <si>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</si>
  <si>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</si>
  <si>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</si>
  <si>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</si>
  <si>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</si>
  <si>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</si>
  <si>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</si>
  <si>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</si>
  <si>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</si>
  <si>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</si>
  <si>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</si>
  <si>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</si>
  <si>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</si>
  <si>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</si>
  <si>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</si>
  <si>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</si>
  <si>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</si>
  <si>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</si>
  <si>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</si>
  <si>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</si>
  <si>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</si>
  <si>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</si>
  <si>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</si>
  <si>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</si>
  <si>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</si>
  <si>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</si>
  <si>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</si>
  <si>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</si>
  <si>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</si>
  <si>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</si>
  <si>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</si>
  <si>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</si>
  <si>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</si>
  <si>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</si>
  <si>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</si>
  <si>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</si>
  <si>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</si>
  <si>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</si>
  <si>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</si>
  <si>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</si>
  <si>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</si>
  <si>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</si>
  <si>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</si>
  <si>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</si>
  <si>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</si>
  <si>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</si>
  <si>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</si>
  <si>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</si>
  <si>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</si>
  <si>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</si>
  <si>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</si>
  <si>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</si>
  <si>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</si>
  <si>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</si>
  <si>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</si>
  <si>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</si>
  <si>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</si>
  <si>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</si>
  <si>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</si>
  <si>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</si>
  <si>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</si>
  <si>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</si>
  <si>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</si>
  <si>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</si>
  <si>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</si>
  <si>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</si>
  <si>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</si>
  <si>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</si>
  <si>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</si>
  <si>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</si>
  <si>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</si>
  <si>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</si>
  <si>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</si>
  <si>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</si>
  <si>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</si>
  <si>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</si>
  <si>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</si>
  <si>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</si>
  <si>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</si>
  <si>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</si>
  <si>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</si>
  <si>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</si>
  <si>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</si>
  <si>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</si>
  <si>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</si>
  <si>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</si>
  <si>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</si>
  <si>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</si>
  <si>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</si>
  <si>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</si>
  <si>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</si>
  <si>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</si>
  <si>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</si>
  <si>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</si>
  <si>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</si>
  <si>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</si>
  <si>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</si>
  <si>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</si>
  <si>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</si>
  <si>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</si>
  <si>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</si>
  <si>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</si>
  <si>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</si>
  <si>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</si>
  <si>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</si>
  <si>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</si>
  <si>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</si>
  <si>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</si>
  <si>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</si>
  <si>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</si>
  <si>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</si>
  <si>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</si>
  <si>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</si>
  <si>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</si>
  <si>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</si>
  <si>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</si>
  <si>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</si>
  <si>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</si>
  <si>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</si>
  <si>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</si>
  <si>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</si>
  <si>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</si>
  <si>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</si>
  <si>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</si>
  <si>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</si>
  <si>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</si>
  <si>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</si>
  <si>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</si>
  <si>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</si>
  <si>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</si>
  <si>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</si>
  <si>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</si>
  <si>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</si>
  <si>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</si>
  <si>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</si>
  <si>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</si>
  <si>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</si>
  <si>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</si>
  <si>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</si>
  <si>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</si>
  <si>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</si>
  <si>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</si>
  <si>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</si>
  <si>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</si>
  <si>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</si>
  <si>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</si>
  <si>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</si>
  <si>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</si>
  <si>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</si>
  <si>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</si>
  <si>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</si>
  <si>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</si>
  <si>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</si>
  <si>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</si>
  <si>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</si>
  <si>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</si>
  <si>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</si>
  <si>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</si>
  <si>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</si>
  <si>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</si>
  <si>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</si>
  <si>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</si>
  <si>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</si>
  <si>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</si>
  <si>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</si>
  <si>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</si>
  <si>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</si>
  <si>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</si>
  <si>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</si>
  <si>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</si>
  <si>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</si>
  <si>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</si>
  <si>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</si>
  <si>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</si>
  <si>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</si>
  <si>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</si>
  <si>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</si>
  <si>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</si>
  <si>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</si>
  <si>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</si>
  <si>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</si>
  <si>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</si>
  <si>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</si>
  <si>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</si>
  <si>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</si>
  <si>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</si>
  <si>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</si>
  <si>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</si>
  <si>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</si>
  <si>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</si>
  <si>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</si>
  <si>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</si>
  <si>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</si>
  <si>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</si>
  <si>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</si>
  <si>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</si>
  <si>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</si>
  <si>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</si>
  <si>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</si>
  <si>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</si>
  <si>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</si>
  <si>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</si>
  <si>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</si>
  <si>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</si>
  <si>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</si>
  <si>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</si>
  <si>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</si>
  <si>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</si>
  <si>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</si>
  <si>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</si>
  <si>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</si>
  <si>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</si>
  <si>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</si>
  <si>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</si>
  <si>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</si>
  <si>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</si>
  <si>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</si>
  <si>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</si>
  <si>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</si>
  <si>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</si>
  <si>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</si>
  <si>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</si>
  <si>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</si>
  <si>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</si>
  <si>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</si>
  <si>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</si>
  <si>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</si>
  <si>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</si>
  <si>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</si>
  <si>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</si>
  <si>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</si>
  <si>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</si>
  <si>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</si>
  <si>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</si>
  <si>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</si>
  <si>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</si>
  <si>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</si>
  <si>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</si>
  <si>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</si>
  <si>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</si>
  <si>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</si>
  <si>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</si>
  <si>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</si>
  <si>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</si>
  <si>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</si>
  <si>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</si>
  <si>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</si>
  <si>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</si>
  <si>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</si>
  <si>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</si>
  <si>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</si>
  <si>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</si>
  <si>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</si>
  <si>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</si>
  <si>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</si>
  <si>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</si>
  <si>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</si>
  <si>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</si>
  <si>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</si>
  <si>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</si>
  <si>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</si>
  <si>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</si>
  <si>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</si>
  <si>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</si>
  <si>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</si>
  <si>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</si>
  <si>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</si>
  <si>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</si>
  <si>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</si>
  <si>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</si>
  <si>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</si>
  <si>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</si>
  <si>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</si>
  <si>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</si>
  <si>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</si>
  <si>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</si>
  <si>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</si>
  <si>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</si>
  <si>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</si>
  <si>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</si>
  <si>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</si>
  <si>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</si>
  <si>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</si>
  <si>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</si>
  <si>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</si>
  <si>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</si>
  <si>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</si>
  <si>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</si>
  <si>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</si>
  <si>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</si>
  <si>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</si>
  <si>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</si>
  <si>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</si>
  <si>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</si>
  <si>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</si>
  <si>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</si>
  <si>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</si>
  <si>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</si>
  <si>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</si>
  <si>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</si>
  <si>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</si>
  <si>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</si>
  <si>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</si>
  <si>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</si>
  <si>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</si>
  <si>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</si>
  <si>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</si>
  <si>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</si>
  <si>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</si>
  <si>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</si>
  <si>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</si>
  <si>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</si>
  <si>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</si>
  <si>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</si>
  <si>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</si>
  <si>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</si>
  <si>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</si>
  <si>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</si>
  <si>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</si>
  <si>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</si>
  <si>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</si>
  <si>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</si>
  <si>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</si>
  <si>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</si>
  <si>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</si>
  <si>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</si>
  <si>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</si>
  <si>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</si>
  <si>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</si>
  <si>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</si>
  <si>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</si>
  <si>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</si>
  <si>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</si>
  <si>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</si>
  <si>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</si>
  <si>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</si>
  <si>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</si>
  <si>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</si>
  <si>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</si>
  <si>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</si>
  <si>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</si>
  <si>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</si>
  <si>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</si>
  <si>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</si>
  <si>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</si>
  <si>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</si>
  <si>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</si>
  <si>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</si>
  <si>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</si>
  <si>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</si>
  <si>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</si>
  <si>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</si>
  <si>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</si>
  <si>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</si>
  <si>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</si>
  <si>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</si>
  <si>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</si>
  <si>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</si>
  <si>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</si>
  <si>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</si>
  <si>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</si>
  <si>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</si>
  <si>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</si>
  <si>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</si>
  <si>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</si>
  <si>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</si>
  <si>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</si>
  <si>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</si>
  <si>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</si>
  <si>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</si>
  <si>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</si>
  <si>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</si>
  <si>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</si>
  <si>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</si>
  <si>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</si>
  <si>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</si>
  <si>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</si>
  <si>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</si>
  <si>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</si>
  <si>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</si>
  <si>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</si>
  <si>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</si>
  <si>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</si>
  <si>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</si>
  <si>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</si>
  <si>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</si>
  <si>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</si>
  <si>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</si>
  <si>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</si>
  <si>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</si>
  <si>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</si>
  <si>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</si>
  <si>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</si>
  <si>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</si>
  <si>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</si>
  <si>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</si>
  <si>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</si>
  <si>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</si>
  <si>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</si>
  <si>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</si>
  <si>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</si>
  <si>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</si>
  <si>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</si>
  <si>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</si>
  <si>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</si>
  <si>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</si>
  <si>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</si>
  <si>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</si>
  <si>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</si>
  <si>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</si>
  <si>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</si>
  <si>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</si>
  <si>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</si>
  <si>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</si>
  <si>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</si>
  <si>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</si>
  <si>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</si>
  <si>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</si>
  <si>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</si>
  <si>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</si>
  <si>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</si>
  <si>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</si>
  <si>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</si>
  <si>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</si>
  <si>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</si>
  <si>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</si>
  <si>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</si>
  <si>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</si>
  <si>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</si>
  <si>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</si>
  <si>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</si>
  <si>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</si>
  <si>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</si>
  <si>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</si>
  <si>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</si>
  <si>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</si>
  <si>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</si>
  <si>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</si>
  <si>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</si>
  <si>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</si>
  <si>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</si>
  <si>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</si>
  <si>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</si>
  <si>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</si>
  <si>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</si>
  <si>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</si>
  <si>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</si>
  <si>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</si>
  <si>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</si>
  <si>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</si>
  <si>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</si>
  <si>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</si>
  <si>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</si>
  <si>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</si>
  <si>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</si>
  <si>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</si>
  <si>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</si>
  <si>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</si>
  <si>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</si>
  <si>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</si>
  <si>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</si>
  <si>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</si>
  <si>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</si>
  <si>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</si>
  <si>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</si>
  <si>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</si>
  <si>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</si>
  <si>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</si>
  <si>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</si>
  <si>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</si>
  <si>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</si>
  <si>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</si>
  <si>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</si>
  <si>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</si>
  <si>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</si>
  <si>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</si>
  <si>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</si>
  <si>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</si>
  <si>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</si>
  <si>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</si>
  <si>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</si>
  <si>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</si>
  <si>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</si>
  <si>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</si>
  <si>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</si>
  <si>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</si>
  <si>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</si>
  <si>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</si>
  <si>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</si>
  <si>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</si>
  <si>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</si>
  <si>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</si>
  <si>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</si>
  <si>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</si>
  <si>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</si>
  <si>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</si>
  <si>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</si>
  <si>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</si>
  <si>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</si>
  <si>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</si>
  <si>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</si>
  <si>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</si>
  <si>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</si>
  <si>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</si>
  <si>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</si>
  <si>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</si>
  <si>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</si>
  <si>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</si>
  <si>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</si>
  <si>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</si>
  <si>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</si>
  <si>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</si>
  <si>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</si>
  <si>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</si>
  <si>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</si>
  <si>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</si>
  <si>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</si>
  <si>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</si>
  <si>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</si>
  <si>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</si>
  <si>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</si>
  <si>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</si>
  <si>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</si>
  <si>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</si>
  <si>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</si>
  <si>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</si>
  <si>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</si>
  <si>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</si>
  <si>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</si>
  <si>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</si>
  <si>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</si>
  <si>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</si>
  <si>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</si>
  <si>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</si>
  <si>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</si>
  <si>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</si>
  <si>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</si>
  <si>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</si>
  <si>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</si>
  <si>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</si>
  <si>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</si>
  <si>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</si>
  <si>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</si>
  <si>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</si>
  <si>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</si>
  <si>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</si>
  <si>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</si>
  <si>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</si>
  <si>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</si>
  <si>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</si>
  <si>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</si>
  <si>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</si>
  <si>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</si>
  <si>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</si>
  <si>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</si>
  <si>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</si>
  <si>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</si>
  <si>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</si>
  <si>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</si>
  <si>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</si>
  <si>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</si>
  <si>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</si>
  <si>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</si>
  <si>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</si>
  <si>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</si>
  <si>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</si>
  <si>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</si>
  <si>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</si>
  <si>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</si>
  <si>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</si>
  <si>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</si>
  <si>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</si>
  <si>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</si>
  <si>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</si>
  <si>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</si>
  <si>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</si>
  <si>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</si>
  <si>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</si>
  <si>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</si>
  <si>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</si>
  <si>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</si>
  <si>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</si>
  <si>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</si>
  <si>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</si>
  <si>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</si>
  <si>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</si>
  <si>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</si>
  <si>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</si>
  <si>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</si>
  <si>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</si>
  <si>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</si>
  <si>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</si>
  <si>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</si>
  <si>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</si>
  <si>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</si>
  <si>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</si>
  <si>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</si>
  <si>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</si>
  <si>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</si>
  <si>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</si>
  <si>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</si>
  <si>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</si>
  <si>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</si>
  <si>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</si>
  <si>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</si>
  <si>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</si>
  <si>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</si>
  <si>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</si>
  <si>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</si>
  <si>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</si>
  <si>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</si>
  <si>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</si>
  <si>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</si>
  <si>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</si>
  <si>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</si>
  <si>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</si>
  <si>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</si>
  <si>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</si>
  <si>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</si>
  <si>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</si>
  <si>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</si>
  <si>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</si>
  <si>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</si>
  <si>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</si>
  <si>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</si>
  <si>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</si>
  <si>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</si>
  <si>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</si>
  <si>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</si>
  <si>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</si>
  <si>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</si>
  <si>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</si>
  <si>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</si>
  <si>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</si>
  <si>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</si>
  <si>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</si>
  <si>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</si>
  <si>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</si>
  <si>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</si>
  <si>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</si>
  <si>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</si>
  <si>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</si>
  <si>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</si>
  <si>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</si>
  <si>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</si>
  <si>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</si>
  <si>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</si>
  <si>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</si>
  <si>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</si>
  <si>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</si>
  <si>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</si>
  <si>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</si>
  <si>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</si>
  <si>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</si>
  <si>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</si>
  <si>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</si>
  <si>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</si>
  <si>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</si>
  <si>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</si>
  <si>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</si>
  <si>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</si>
  <si>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</si>
  <si>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</si>
  <si>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</si>
  <si>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</si>
  <si>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</si>
  <si>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</si>
  <si>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</si>
  <si>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</si>
  <si>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</si>
  <si>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</si>
  <si>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</si>
  <si>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</si>
  <si>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</si>
  <si>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</si>
  <si>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</si>
  <si>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</si>
  <si>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</si>
  <si>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</si>
  <si>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</si>
  <si>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</si>
  <si>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</si>
  <si>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</si>
  <si>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</si>
  <si>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</si>
  <si>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</si>
  <si>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</si>
  <si>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</si>
  <si>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</si>
  <si>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</si>
  <si>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</si>
  <si>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</si>
  <si>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</si>
  <si>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</si>
  <si>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</si>
  <si>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</si>
  <si>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</si>
  <si>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</si>
  <si>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</si>
  <si>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</si>
  <si>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</si>
  <si>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</si>
  <si>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</si>
  <si>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</si>
  <si>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</si>
  <si>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</si>
  <si>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</si>
  <si>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</si>
  <si>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</si>
  <si>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</si>
  <si>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</si>
  <si>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</si>
  <si>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</si>
  <si>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</si>
  <si>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</si>
  <si>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</si>
  <si>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</si>
  <si>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</si>
  <si>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</si>
  <si>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</si>
  <si>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</si>
  <si>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</si>
  <si>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</si>
  <si>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</si>
  <si>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</si>
  <si>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</si>
  <si>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</si>
  <si>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</si>
  <si>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</si>
  <si>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</si>
  <si>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</si>
  <si>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</si>
  <si>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</si>
  <si>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</si>
  <si>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</si>
  <si>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</si>
  <si>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</si>
  <si>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</si>
  <si>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</si>
  <si>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</si>
  <si>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</si>
  <si>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</si>
  <si>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</si>
  <si>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</si>
  <si>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</si>
  <si>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</si>
  <si>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</si>
  <si>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</si>
  <si>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</si>
  <si>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</si>
  <si>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</si>
  <si>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</si>
  <si>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</si>
  <si>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</si>
  <si>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</si>
  <si>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</si>
  <si>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</si>
  <si>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</si>
  <si>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</si>
  <si>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</si>
  <si>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</si>
  <si>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</si>
  <si>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</si>
  <si>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</si>
  <si>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</si>
  <si>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</si>
  <si>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</si>
  <si>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</si>
  <si>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</si>
  <si>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</si>
  <si>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</si>
  <si>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</si>
  <si>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</si>
  <si>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</si>
  <si>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</si>
  <si>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</si>
  <si>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</si>
  <si>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</si>
  <si>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</si>
  <si>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</si>
  <si>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</si>
  <si>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</si>
  <si>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</si>
  <si>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</si>
  <si>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</si>
  <si>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</si>
  <si>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</si>
  <si>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</si>
  <si>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</si>
  <si>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</si>
  <si>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</si>
  <si>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</si>
  <si>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</si>
  <si>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</si>
  <si>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</si>
  <si>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</si>
  <si>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</si>
  <si>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</si>
  <si>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</si>
  <si>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</si>
  <si>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</si>
  <si>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</si>
  <si>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</si>
  <si>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</si>
  <si>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</si>
  <si>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</si>
  <si>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</si>
  <si>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</si>
  <si>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</si>
  <si>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</si>
  <si>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</si>
  <si>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</si>
  <si>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</si>
  <si>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</si>
  <si>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</si>
  <si>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</si>
  <si>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</si>
  <si>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</si>
  <si>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</si>
  <si>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</si>
  <si>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</si>
  <si>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</si>
  <si>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</si>
  <si>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</si>
  <si>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</si>
  <si>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</si>
  <si>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</si>
  <si>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</si>
  <si>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</si>
  <si>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</si>
  <si>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</si>
  <si>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</si>
  <si>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</si>
  <si>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</si>
  <si>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</si>
  <si>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</si>
  <si>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</si>
  <si>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</si>
  <si>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</si>
  <si>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</si>
  <si>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</si>
  <si>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</si>
  <si>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</si>
  <si>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</si>
  <si>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</si>
  <si>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</si>
  <si>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</si>
  <si>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</si>
  <si>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</si>
  <si>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</si>
  <si>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</si>
  <si>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</si>
  <si>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</si>
  <si>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</si>
  <si>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</si>
  <si>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</si>
  <si>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</si>
  <si>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</si>
  <si>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</si>
  <si>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</si>
  <si>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</si>
  <si>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</si>
  <si>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</si>
  <si>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</si>
  <si>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</si>
  <si>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</si>
  <si>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</si>
  <si>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</si>
  <si>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</si>
  <si>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</si>
  <si>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</si>
  <si>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</si>
  <si>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</si>
  <si>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</si>
  <si>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</si>
  <si>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</si>
  <si>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</si>
  <si>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</si>
  <si>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</si>
  <si>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</si>
  <si>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</si>
  <si>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</si>
  <si>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</si>
  <si>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</si>
  <si>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</si>
  <si>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</si>
  <si>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</si>
  <si>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</si>
  <si>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</si>
  <si>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</si>
  <si>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</si>
  <si>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</si>
  <si>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</si>
  <si>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</si>
  <si>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</si>
  <si>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</si>
  <si>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</si>
  <si>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</si>
  <si>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</si>
  <si>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</si>
  <si>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</si>
  <si>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</si>
  <si>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</si>
  <si>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</si>
  <si>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</si>
  <si>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</si>
  <si>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</si>
  <si>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</si>
  <si>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</si>
  <si>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</si>
  <si>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</si>
  <si>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</si>
  <si>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</si>
  <si>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</si>
  <si>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</si>
  <si>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</si>
  <si>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</si>
  <si>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</si>
  <si>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</si>
  <si>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</si>
  <si>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</si>
  <si>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</si>
  <si>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</si>
  <si>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</si>
  <si>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</si>
  <si>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</si>
  <si>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</si>
  <si>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</si>
  <si>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</si>
  <si>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</si>
  <si>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</si>
  <si>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</si>
  <si>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</si>
  <si>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</si>
  <si>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</si>
  <si>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</si>
  <si>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</si>
  <si>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</si>
  <si>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</si>
  <si>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</si>
  <si>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</si>
  <si>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</si>
  <si>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</si>
  <si>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</si>
  <si>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</si>
  <si>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</si>
  <si>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</si>
  <si>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</si>
  <si>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</si>
  <si>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</si>
  <si>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</si>
  <si>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</si>
  <si>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</si>
  <si>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</si>
  <si>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</si>
  <si>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</si>
  <si>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</si>
  <si>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</si>
  <si>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</si>
  <si>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</si>
  <si>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</si>
  <si>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</si>
  <si>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</si>
  <si>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</si>
  <si>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</si>
  <si>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</si>
  <si>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</si>
  <si>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</si>
  <si>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</si>
  <si>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</si>
  <si>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</si>
  <si>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</si>
  <si>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</si>
  <si>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</si>
  <si>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</si>
  <si>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</si>
  <si>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</si>
  <si>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</si>
  <si>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</si>
  <si>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</si>
  <si>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</si>
  <si>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</si>
  <si>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</si>
  <si>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</si>
  <si>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</si>
  <si>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</si>
  <si>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</si>
  <si>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</si>
  <si>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</si>
  <si>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</si>
  <si>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</si>
  <si>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</si>
  <si>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</si>
  <si>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</si>
  <si>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</si>
  <si>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</si>
  <si>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</si>
  <si>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</si>
  <si>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</si>
  <si>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</si>
  <si>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</si>
  <si>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</si>
  <si>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</si>
  <si>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</si>
  <si>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</si>
  <si>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</si>
  <si>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</si>
  <si>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</si>
  <si>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</si>
  <si>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</si>
  <si>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</si>
  <si>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</si>
  <si>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</si>
  <si>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</si>
  <si>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</si>
  <si>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</si>
  <si>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</si>
  <si>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</si>
  <si>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</si>
  <si>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</si>
  <si>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</si>
  <si>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</si>
  <si>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</si>
  <si>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</si>
  <si>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</si>
  <si>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</si>
  <si>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</si>
  <si>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</si>
  <si>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</si>
  <si>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</si>
  <si>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</si>
  <si>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</si>
  <si>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</si>
  <si>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</si>
  <si>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</si>
  <si>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</si>
  <si>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</si>
  <si>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</si>
  <si>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</si>
  <si>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</si>
  <si>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</si>
  <si>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</si>
  <si>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</si>
  <si>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</si>
  <si>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</si>
  <si>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</si>
  <si>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</si>
  <si>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</si>
  <si>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</si>
  <si>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</si>
  <si>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</si>
  <si>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</si>
  <si>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</si>
  <si>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</si>
  <si>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</si>
  <si>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</si>
  <si>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</si>
  <si>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</si>
  <si>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</si>
  <si>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</si>
  <si>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</si>
  <si>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</si>
  <si>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</si>
  <si>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</si>
  <si>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</si>
  <si>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</si>
  <si>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</si>
  <si>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</si>
  <si>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</si>
  <si>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</si>
  <si>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</si>
  <si>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</si>
  <si>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</si>
  <si>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</si>
  <si>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</si>
  <si>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</si>
  <si>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</si>
  <si>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</si>
  <si>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</si>
  <si>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</si>
  <si>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</si>
  <si>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</si>
  <si>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</si>
  <si>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</si>
  <si>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</si>
  <si>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</si>
  <si>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</si>
  <si>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</si>
  <si>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</si>
  <si>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</si>
  <si>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</si>
  <si>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</si>
  <si>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</si>
  <si>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</si>
  <si>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</si>
  <si>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</si>
  <si>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</si>
  <si>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</si>
  <si>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</si>
  <si>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</si>
  <si>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</si>
  <si>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</si>
  <si>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</si>
  <si>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</si>
  <si>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</si>
  <si>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</si>
  <si>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</si>
  <si>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</si>
  <si>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</si>
  <si>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</si>
  <si>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</si>
  <si>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</si>
  <si>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</si>
  <si>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</si>
  <si>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</si>
  <si>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</si>
  <si>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</si>
  <si>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</si>
  <si>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</si>
  <si>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</si>
  <si>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</si>
  <si>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</si>
  <si>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</si>
  <si>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</si>
  <si>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</si>
  <si>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</si>
  <si>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</si>
  <si>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</si>
  <si>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</si>
  <si>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</si>
  <si>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</si>
  <si>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</si>
  <si>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</si>
  <si>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</si>
  <si>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</si>
  <si>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</si>
  <si>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</si>
  <si>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</si>
  <si>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</si>
  <si>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</si>
  <si>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</si>
  <si>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</si>
  <si>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</si>
  <si>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</si>
  <si>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</si>
  <si>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</si>
  <si>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</si>
  <si>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</si>
  <si>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</si>
  <si>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</si>
  <si>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</si>
  <si>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</si>
  <si>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</si>
  <si>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</si>
  <si>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</si>
  <si>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</si>
  <si>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</si>
  <si>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</si>
  <si>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</si>
  <si>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</si>
  <si>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</si>
  <si>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</si>
  <si>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</si>
  <si>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</si>
  <si>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</si>
  <si>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</si>
  <si>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</si>
  <si>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</si>
  <si>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</si>
  <si>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</si>
  <si>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</si>
  <si>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</si>
  <si>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</si>
  <si>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</si>
  <si>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</si>
  <si>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</si>
  <si>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</si>
  <si>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</si>
  <si>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</si>
  <si>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</si>
  <si>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</si>
  <si>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</si>
  <si>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</si>
  <si>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</si>
  <si>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</si>
  <si>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</si>
  <si>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</si>
  <si>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</si>
  <si>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</si>
  <si>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</si>
  <si>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</si>
  <si>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</si>
  <si>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</si>
  <si>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</si>
  <si>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</si>
  <si>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</si>
  <si>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</si>
  <si>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</si>
  <si>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</si>
  <si>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</si>
  <si>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</si>
  <si>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</si>
  <si>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</si>
  <si>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</si>
  <si>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</si>
  <si>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</si>
  <si>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</si>
  <si>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</si>
  <si>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</si>
  <si>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</si>
  <si>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</si>
  <si>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</si>
  <si>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</si>
  <si>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</si>
  <si>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</si>
  <si>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</si>
  <si>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</si>
  <si>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</si>
  <si>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</si>
  <si>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</si>
  <si>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</si>
  <si>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</si>
  <si>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</si>
  <si>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</si>
  <si>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</si>
  <si>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</si>
  <si>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</si>
  <si>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</si>
  <si>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</si>
  <si>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</si>
  <si>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</si>
  <si>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</si>
  <si>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</si>
  <si>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</si>
  <si>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</si>
  <si>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</si>
  <si>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</si>
  <si>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</si>
  <si>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</si>
  <si>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</si>
  <si>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</si>
  <si>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</si>
  <si>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</si>
  <si>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</si>
  <si>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</si>
  <si>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</si>
  <si>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</si>
  <si>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</si>
  <si>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</si>
  <si>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</si>
  <si>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</si>
  <si>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</si>
  <si>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</si>
  <si>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</si>
  <si>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</si>
  <si>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</si>
  <si>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</si>
  <si>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</si>
  <si>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</si>
  <si>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</si>
  <si>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</si>
  <si>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</si>
  <si>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</si>
  <si>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</si>
  <si>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</si>
  <si>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</si>
  <si>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</si>
  <si>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</si>
  <si>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</si>
  <si>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</si>
  <si>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</si>
  <si>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</si>
  <si>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</si>
  <si>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</si>
  <si>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</si>
  <si>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</si>
  <si>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</si>
  <si>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</si>
  <si>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</si>
  <si>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</si>
  <si>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</si>
  <si>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</si>
  <si>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</si>
  <si>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</si>
  <si>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</si>
  <si>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</si>
  <si>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</si>
  <si>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</si>
  <si>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</si>
  <si>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</si>
  <si>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</si>
  <si>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</si>
  <si>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</si>
  <si>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</si>
  <si>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</si>
  <si>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</si>
  <si>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</si>
  <si>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</si>
  <si>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</si>
  <si>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</si>
  <si>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</si>
  <si>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</si>
  <si>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</si>
  <si>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</si>
  <si>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</si>
  <si>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</si>
  <si>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</si>
  <si>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</si>
  <si>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</si>
  <si>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</si>
  <si>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</si>
  <si>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</si>
  <si>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</si>
  <si>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</si>
  <si>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</si>
  <si>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</si>
  <si>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</si>
  <si>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</si>
  <si>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</si>
  <si>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</si>
  <si>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</si>
  <si>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</si>
  <si>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</si>
  <si>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</si>
  <si>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</si>
  <si>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</si>
  <si>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</si>
  <si>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</si>
  <si>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</si>
  <si>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</si>
  <si>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</si>
  <si>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</si>
  <si>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</si>
  <si>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</si>
  <si>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</si>
  <si>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</si>
  <si>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</si>
  <si>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</si>
  <si>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</si>
  <si>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</si>
  <si>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</si>
  <si>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</si>
  <si>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</si>
  <si>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</si>
  <si>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</si>
  <si>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</si>
  <si>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</si>
  <si>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</si>
  <si>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</si>
  <si>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</si>
  <si>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</si>
  <si>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</si>
  <si>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</si>
  <si>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</si>
  <si>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</si>
  <si>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</si>
  <si>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</si>
  <si>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</si>
  <si>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</si>
  <si>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</si>
  <si>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</si>
  <si>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</si>
  <si>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</si>
  <si>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</si>
  <si>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</si>
  <si>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</si>
  <si>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</si>
  <si>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</si>
  <si>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</si>
  <si>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</si>
  <si>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</si>
  <si>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</si>
  <si>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</si>
  <si>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</si>
  <si>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</si>
  <si>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</si>
  <si>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</si>
  <si>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</si>
  <si>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</si>
  <si>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</si>
  <si>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</si>
  <si>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</si>
  <si>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</si>
  <si>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</si>
  <si>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</si>
  <si>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</si>
  <si>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</si>
  <si>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</si>
  <si>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</si>
  <si>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</si>
  <si>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</si>
  <si>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</si>
  <si>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</si>
  <si>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</si>
  <si>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</si>
  <si>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</si>
  <si>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</si>
  <si>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</si>
  <si>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</si>
  <si>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</si>
  <si>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</si>
  <si>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</si>
  <si>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</si>
  <si>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</si>
  <si>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</si>
  <si>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</si>
  <si>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</si>
  <si>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</si>
  <si>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</si>
  <si>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</si>
  <si>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</si>
  <si>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</si>
  <si>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</si>
  <si>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</si>
  <si>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</si>
  <si>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</si>
  <si>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</si>
  <si>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</si>
  <si>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</si>
  <si>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</si>
  <si>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</si>
  <si>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</si>
  <si>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</si>
  <si>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</si>
  <si>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</si>
  <si>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</si>
  <si>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</si>
  <si>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</si>
  <si>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</si>
  <si>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</si>
  <si>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</si>
  <si>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</si>
  <si>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</si>
  <si>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</si>
  <si>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</si>
  <si>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</si>
  <si>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</si>
  <si>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</si>
  <si>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</si>
  <si>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</si>
  <si>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</si>
  <si>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</si>
  <si>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</si>
  <si>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</si>
  <si>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</si>
  <si>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</si>
  <si>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</si>
  <si>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</si>
  <si>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</si>
  <si>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</si>
  <si>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</si>
  <si>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</si>
  <si>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</si>
  <si>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</si>
  <si>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</si>
  <si>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</si>
  <si>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</si>
  <si>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</si>
  <si>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</si>
  <si>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</si>
  <si>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</si>
  <si>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</si>
  <si>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</si>
  <si>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</si>
  <si>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</si>
  <si>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</si>
  <si>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</si>
  <si>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</si>
  <si>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</si>
  <si>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</si>
  <si>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</si>
  <si>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</si>
  <si>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</si>
  <si>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</si>
  <si>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</si>
  <si>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</si>
  <si>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</si>
  <si>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</si>
  <si>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</si>
  <si>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</si>
  <si>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</si>
  <si>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</si>
  <si>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</si>
  <si>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</si>
  <si>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</si>
  <si>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</si>
  <si>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</si>
  <si>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</si>
  <si>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</si>
  <si>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</si>
  <si>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</si>
  <si>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</si>
  <si>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</si>
  <si>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</si>
  <si>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</si>
  <si>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</si>
  <si>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</si>
  <si>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</si>
  <si>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</si>
  <si>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</si>
  <si>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</si>
  <si>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</si>
  <si>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</si>
  <si>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</si>
  <si>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</si>
  <si>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</si>
  <si>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</si>
  <si>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</si>
  <si>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</si>
  <si>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</si>
  <si>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</si>
  <si>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</si>
  <si>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</si>
  <si>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</si>
  <si>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</si>
  <si>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</si>
  <si>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</si>
  <si>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</si>
  <si>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</si>
  <si>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</si>
  <si>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</si>
  <si>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</si>
  <si>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</si>
  <si>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</si>
  <si>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</si>
  <si>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</si>
  <si>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</si>
  <si>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</si>
  <si>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</si>
  <si>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</si>
  <si>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</si>
  <si>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</si>
  <si>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</si>
  <si>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</si>
  <si>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</si>
  <si>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</si>
  <si>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</si>
  <si>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</si>
  <si>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</si>
  <si>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</si>
  <si>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</si>
  <si>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</si>
  <si>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</si>
  <si>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</si>
  <si>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</si>
  <si>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</si>
  <si>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</si>
  <si>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</si>
  <si>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</si>
  <si>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</si>
  <si>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</si>
  <si>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</si>
  <si>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</si>
  <si>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</si>
  <si>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</si>
  <si>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</si>
  <si>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</si>
  <si>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</si>
  <si>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</si>
  <si>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</si>
  <si>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</si>
  <si>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</si>
  <si>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</si>
  <si>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</si>
  <si>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</si>
  <si>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</si>
  <si>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</si>
  <si>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</si>
  <si>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</si>
  <si>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</si>
  <si>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</si>
  <si>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</si>
  <si>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</si>
  <si>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</si>
  <si>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</si>
  <si>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</si>
  <si>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</si>
  <si>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</si>
  <si>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</si>
  <si>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</si>
  <si>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</si>
  <si>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</si>
  <si>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</si>
  <si>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</si>
  <si>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</si>
  <si>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</si>
  <si>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</si>
  <si>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</si>
  <si>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</si>
  <si>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</si>
  <si>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</si>
  <si>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</si>
  <si>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</si>
  <si>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</si>
  <si>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</si>
  <si>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</si>
  <si>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</si>
  <si>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</si>
  <si>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</si>
  <si>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</si>
  <si>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</si>
  <si>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</si>
  <si>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</si>
  <si>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</si>
  <si>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</si>
  <si>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</si>
  <si>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</si>
  <si>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</si>
  <si>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</si>
  <si>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</si>
  <si>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</si>
  <si>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</si>
  <si>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</si>
  <si>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</si>
  <si>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</si>
  <si>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</si>
  <si>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</si>
  <si>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</si>
  <si>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</si>
  <si>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</si>
  <si>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</si>
  <si>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</si>
  <si>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</si>
  <si>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</si>
  <si>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</si>
  <si>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</si>
  <si>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</si>
  <si>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</si>
  <si>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</si>
  <si>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</si>
  <si>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</si>
  <si>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</si>
  <si>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</si>
  <si>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</si>
  <si>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</si>
  <si>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</si>
  <si>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</si>
  <si>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</si>
  <si>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</si>
  <si>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</si>
  <si>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</si>
  <si>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</si>
  <si>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</si>
  <si>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</si>
  <si>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</si>
  <si>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</si>
  <si>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</si>
  <si>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</si>
  <si>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</si>
  <si>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</si>
  <si>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</si>
  <si>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</si>
  <si>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</si>
  <si>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</si>
  <si>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</si>
  <si>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</si>
  <si>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</si>
  <si>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</si>
  <si>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</si>
  <si>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</si>
  <si>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</si>
  <si>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</si>
  <si>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</si>
  <si>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</si>
  <si>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</si>
  <si>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</si>
  <si>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</si>
  <si>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</si>
  <si>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</si>
  <si>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</si>
  <si>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</si>
  <si>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</si>
  <si>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</si>
  <si>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</si>
  <si>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</si>
  <si>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</si>
  <si>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</si>
  <si>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</si>
  <si>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</si>
  <si>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</si>
  <si>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</si>
  <si>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</si>
  <si>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</si>
  <si>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</si>
  <si>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</si>
  <si>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</si>
  <si>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</si>
  <si>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</si>
  <si>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</si>
  <si>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</si>
  <si>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</si>
  <si>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</si>
  <si>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</si>
  <si>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</si>
  <si>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</si>
  <si>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</si>
  <si>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</si>
  <si>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</si>
  <si>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</si>
  <si>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</si>
  <si>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</si>
  <si>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</si>
  <si>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</si>
  <si>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</si>
  <si>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</si>
  <si>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</si>
  <si>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</si>
  <si>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</si>
  <si>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</si>
  <si>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</si>
  <si>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</si>
  <si>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</si>
  <si>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</si>
  <si>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</si>
  <si>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</si>
  <si>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</si>
  <si>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</si>
  <si>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</si>
  <si>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</si>
  <si>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</si>
  <si>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</si>
  <si>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</si>
  <si>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</si>
  <si>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</si>
  <si>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</si>
  <si>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</si>
  <si>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</si>
  <si>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</si>
  <si>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</si>
  <si>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</si>
  <si>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</si>
  <si>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</si>
  <si>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</si>
  <si>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</si>
  <si>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</si>
  <si>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</si>
  <si>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</si>
  <si>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</si>
  <si>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</si>
  <si>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</si>
  <si>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</si>
  <si>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</si>
  <si>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</si>
  <si>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</si>
  <si>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</si>
  <si>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</si>
  <si>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</si>
  <si>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</si>
  <si>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</si>
  <si>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</si>
  <si>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</si>
  <si>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</si>
  <si>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</si>
  <si>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</si>
  <si>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</si>
  <si>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</si>
  <si>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</si>
  <si>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</si>
  <si>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</si>
  <si>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</si>
  <si>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</si>
  <si>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</si>
  <si>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</si>
  <si>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</si>
  <si>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</si>
  <si>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</si>
  <si>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</si>
  <si>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</si>
  <si>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</si>
  <si>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</si>
  <si>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</si>
  <si>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</si>
  <si>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</si>
  <si>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</si>
  <si>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</si>
  <si>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</si>
  <si>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</si>
  <si>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</si>
  <si>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</si>
  <si>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</si>
  <si>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</si>
  <si>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</si>
  <si>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</si>
  <si>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</si>
  <si>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</si>
  <si>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</si>
  <si>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</si>
  <si>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</si>
  <si>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</si>
  <si>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</si>
  <si>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</si>
  <si>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</si>
  <si>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</si>
  <si>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</si>
  <si>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</si>
  <si>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</si>
  <si>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</si>
  <si>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</si>
  <si>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</si>
  <si>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</si>
  <si>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</si>
  <si>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</si>
  <si>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</si>
  <si>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</si>
  <si>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</si>
  <si>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</si>
  <si>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</si>
  <si>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</si>
  <si>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</si>
  <si>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</si>
  <si>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</si>
  <si>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</si>
  <si>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</si>
  <si>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</si>
  <si>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</si>
  <si>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</si>
  <si>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</si>
  <si>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</si>
  <si>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</si>
  <si>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</si>
  <si>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</si>
  <si>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</si>
  <si>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</si>
  <si>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</si>
  <si>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</si>
  <si>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</si>
  <si>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</si>
  <si>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</si>
  <si>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</si>
  <si>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</si>
  <si>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</si>
  <si>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</si>
  <si>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</si>
  <si>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</si>
  <si>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</si>
  <si>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</si>
  <si>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</si>
  <si>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</si>
  <si>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</si>
  <si>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</si>
  <si>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</si>
  <si>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</si>
  <si>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</si>
  <si>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</si>
  <si>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</si>
  <si>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</si>
  <si>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</si>
  <si>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</si>
  <si>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</si>
  <si>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</si>
  <si>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</si>
  <si>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</si>
  <si>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</si>
  <si>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</si>
  <si>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</si>
  <si>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</si>
  <si>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</si>
  <si>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</si>
  <si>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</si>
  <si>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</si>
  <si>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</si>
  <si>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</si>
  <si>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</si>
  <si>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</si>
  <si>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</si>
  <si>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</si>
  <si>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</si>
  <si>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</si>
  <si>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</si>
  <si>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</si>
  <si>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</si>
  <si>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</si>
  <si>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</si>
  <si>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</si>
  <si>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</si>
  <si>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</si>
  <si>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</si>
  <si>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</si>
  <si>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</si>
  <si>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</si>
  <si>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</si>
  <si>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</si>
  <si>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</si>
  <si>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</si>
  <si>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</si>
  <si>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</si>
  <si>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</si>
  <si>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</si>
  <si>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</si>
  <si>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</si>
  <si>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</si>
  <si>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</si>
  <si>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</si>
  <si>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</si>
  <si>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</si>
  <si>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</si>
  <si>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</si>
  <si>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</si>
  <si>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</si>
  <si>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</si>
  <si>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</si>
  <si>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</si>
  <si>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</si>
  <si>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</si>
  <si>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</si>
  <si>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</si>
  <si>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</si>
  <si>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</si>
  <si>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</si>
  <si>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</si>
  <si>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</si>
  <si>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</si>
  <si>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</si>
  <si>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</si>
  <si>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</si>
  <si>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</si>
  <si>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</si>
  <si>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</si>
  <si>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</si>
  <si>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</si>
  <si>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</si>
  <si>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</si>
  <si>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</si>
  <si>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</si>
  <si>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</si>
  <si>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</si>
  <si>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</si>
  <si>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</si>
  <si>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</si>
  <si>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</si>
  <si>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</si>
  <si>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</si>
  <si>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</si>
  <si>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</si>
  <si>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</si>
  <si>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</si>
  <si>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</si>
  <si>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</si>
  <si>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</si>
  <si>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</si>
  <si>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</si>
  <si>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</si>
  <si>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</si>
  <si>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</si>
  <si>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</si>
  <si>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</si>
  <si>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</si>
  <si>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</si>
  <si>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</si>
  <si>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</si>
  <si>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</si>
  <si>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</si>
  <si>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</si>
  <si>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</si>
  <si>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</si>
  <si>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</si>
  <si>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</si>
  <si>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</si>
  <si>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</si>
  <si>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</si>
  <si>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</si>
  <si>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</si>
  <si>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</si>
  <si>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</si>
  <si>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</si>
  <si>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</si>
  <si>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</si>
  <si>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</si>
  <si>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</si>
  <si>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</si>
  <si>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</si>
  <si>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</si>
  <si>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</si>
  <si>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</si>
  <si>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</si>
  <si>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</si>
  <si>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</si>
  <si>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</si>
  <si>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</si>
  <si>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</si>
  <si>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</si>
  <si>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</si>
  <si>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</si>
  <si>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</si>
  <si>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</si>
  <si>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</si>
  <si>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</si>
  <si>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</si>
  <si>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</si>
  <si>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</si>
  <si>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</si>
  <si>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</si>
  <si>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</si>
  <si>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</si>
  <si>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</si>
  <si>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</si>
  <si>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</si>
  <si>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</si>
  <si>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</si>
  <si>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</si>
  <si>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</si>
  <si>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</si>
  <si>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</si>
  <si>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</si>
  <si>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</si>
  <si>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</si>
  <si>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</si>
  <si>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</si>
  <si>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</si>
  <si>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</si>
  <si>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</si>
  <si>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</si>
  <si>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</si>
  <si>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</si>
  <si>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</si>
  <si>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</si>
  <si>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</si>
  <si>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</si>
  <si>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</si>
  <si>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</si>
  <si>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</si>
  <si>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</si>
  <si>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</si>
  <si>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</si>
  <si>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</si>
  <si>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</si>
  <si>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</si>
  <si>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</si>
  <si>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</si>
  <si>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</si>
  <si>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</si>
  <si>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</si>
  <si>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</si>
  <si>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</si>
  <si>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</si>
  <si>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</si>
  <si>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</si>
  <si>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</si>
  <si>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</si>
  <si>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</si>
  <si>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</si>
  <si>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</si>
  <si>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</si>
  <si>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</si>
  <si>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</si>
  <si>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</si>
  <si>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</si>
  <si>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</si>
  <si>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</si>
  <si>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</si>
  <si>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</si>
  <si>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</si>
  <si>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</si>
  <si>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</si>
  <si>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</si>
  <si>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</si>
  <si>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</si>
  <si>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</si>
  <si>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</si>
  <si>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</si>
  <si>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</si>
  <si>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</si>
  <si>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</si>
  <si>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</si>
  <si>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</si>
  <si>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</si>
  <si>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</si>
  <si>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</si>
  <si>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</si>
  <si>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</si>
  <si>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</si>
  <si>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</si>
  <si>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</si>
  <si>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</si>
  <si>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</si>
  <si>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</si>
  <si>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</si>
  <si>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</si>
  <si>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</si>
  <si>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</si>
  <si>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</si>
  <si>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</si>
  <si>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</si>
  <si>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</si>
  <si>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</si>
  <si>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</si>
  <si>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</si>
  <si>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</si>
  <si>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</si>
  <si>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</si>
  <si>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</si>
  <si>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</si>
  <si>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</si>
  <si>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</si>
  <si>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</si>
  <si>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</si>
  <si>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</si>
  <si>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</si>
  <si>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</si>
  <si>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</si>
  <si>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</si>
  <si>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</si>
  <si>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</si>
  <si>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</si>
  <si>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</si>
  <si>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</si>
  <si>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</si>
  <si>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</si>
  <si>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</si>
  <si>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</si>
  <si>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</si>
  <si>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</si>
  <si>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</si>
  <si>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</si>
  <si>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</si>
  <si>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</si>
  <si>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</si>
  <si>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</si>
  <si>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</si>
  <si>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</si>
  <si>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</si>
  <si>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</si>
  <si>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</si>
  <si>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</si>
  <si>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</si>
  <si>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</si>
  <si>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</si>
  <si>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</si>
  <si>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</si>
  <si>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</si>
  <si>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</si>
  <si>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</si>
  <si>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</si>
  <si>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</si>
  <si>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</si>
  <si>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</si>
  <si>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</si>
  <si>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</si>
  <si>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</si>
  <si>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</si>
  <si>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</si>
  <si>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</si>
  <si>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</si>
  <si>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</si>
  <si>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</si>
  <si>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</si>
  <si>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</si>
  <si>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</si>
  <si>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</si>
  <si>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</si>
  <si>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</si>
  <si>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</si>
  <si>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</si>
  <si>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</si>
  <si>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</si>
  <si>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</si>
  <si>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</si>
  <si>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</si>
  <si>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</si>
  <si>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</si>
  <si>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</si>
  <si>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</si>
  <si>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</si>
  <si>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</si>
  <si>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</si>
  <si>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</si>
  <si>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</si>
  <si>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</si>
  <si>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</si>
  <si>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</si>
  <si>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</si>
  <si>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</si>
  <si>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</si>
  <si>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</si>
  <si>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</si>
  <si>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</si>
  <si>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</si>
  <si>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</si>
  <si>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</si>
  <si>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</si>
  <si>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</si>
  <si>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</si>
  <si>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</si>
  <si>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</si>
  <si>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</si>
  <si>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</si>
  <si>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</si>
  <si>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</si>
  <si>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</si>
  <si>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</si>
  <si>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</si>
  <si>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</si>
  <si>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</si>
  <si>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</si>
  <si>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</si>
  <si>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</si>
  <si>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</si>
  <si>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</si>
  <si>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</si>
  <si>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</si>
  <si>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</si>
  <si>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</si>
  <si>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</si>
  <si>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</si>
  <si>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</si>
  <si>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</si>
  <si>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</si>
  <si>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</si>
  <si>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</si>
  <si>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</si>
  <si>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</si>
  <si>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</si>
  <si>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</si>
  <si>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</si>
  <si>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</si>
  <si>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</si>
  <si>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</si>
  <si>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</si>
  <si>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</si>
  <si>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</si>
  <si>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</si>
  <si>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</si>
  <si>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</si>
  <si>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</si>
  <si>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</si>
  <si>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</si>
  <si>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</si>
  <si>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</si>
  <si>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</si>
  <si>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</si>
  <si>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</si>
  <si>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</si>
  <si>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</si>
  <si>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</si>
  <si>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</si>
  <si>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</si>
  <si>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</si>
  <si>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</si>
  <si>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</si>
  <si>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</si>
  <si>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</si>
  <si>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</si>
  <si>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</si>
  <si>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</si>
  <si>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</si>
  <si>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</si>
  <si>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</si>
  <si>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</si>
  <si>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</si>
  <si>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</si>
  <si>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</si>
  <si>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</si>
  <si>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</si>
  <si>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</si>
  <si>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</si>
  <si>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</si>
  <si>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</si>
  <si>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</si>
  <si>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</si>
  <si>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</si>
  <si>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</si>
  <si>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</si>
  <si>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</si>
  <si>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</si>
  <si>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</si>
  <si>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</si>
  <si>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</si>
  <si>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</si>
  <si>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</si>
  <si>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</si>
  <si>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</si>
  <si>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</si>
  <si>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</si>
  <si>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</si>
  <si>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</si>
  <si>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</si>
  <si>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</si>
  <si>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</si>
  <si>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</si>
  <si>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</si>
  <si>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</si>
  <si>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</si>
  <si>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</si>
  <si>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</si>
  <si>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</si>
  <si>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</si>
  <si>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</si>
  <si>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</si>
  <si>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</si>
  <si>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</si>
  <si>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</si>
  <si>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</si>
  <si>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</si>
  <si>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</si>
  <si>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</si>
  <si>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</si>
  <si>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</si>
  <si>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</si>
  <si>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</si>
  <si>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</si>
  <si>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</si>
  <si>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</si>
  <si>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</si>
  <si>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</si>
  <si>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</si>
  <si>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</si>
  <si>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</si>
  <si>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</si>
  <si>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</si>
  <si>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</si>
  <si>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</si>
  <si>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</si>
  <si>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</si>
  <si>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</si>
  <si>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</si>
  <si>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</si>
  <si>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</si>
  <si>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</si>
  <si>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</si>
  <si>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</si>
  <si>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</si>
  <si>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</si>
  <si>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</si>
  <si>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</si>
  <si>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</si>
  <si>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</si>
  <si>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</si>
  <si>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</si>
  <si>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</si>
  <si>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</si>
  <si>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</si>
  <si>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</si>
  <si>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</si>
  <si>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</si>
  <si>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</si>
  <si>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</si>
  <si>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</si>
  <si>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</si>
  <si>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</si>
  <si>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</si>
  <si>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</si>
  <si>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</si>
  <si>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</si>
  <si>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</si>
  <si>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</si>
  <si>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</si>
  <si>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</si>
  <si>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</si>
  <si>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</si>
  <si>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</si>
  <si>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</si>
  <si>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</si>
  <si>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</si>
  <si>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</si>
  <si>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</si>
  <si>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</si>
  <si>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</si>
  <si>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</si>
  <si>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</si>
  <si>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</si>
  <si>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</si>
  <si>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</si>
  <si>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</si>
  <si>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</si>
  <si>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</si>
  <si>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</si>
  <si>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</si>
  <si>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</si>
  <si>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</si>
  <si>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</si>
  <si>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</si>
  <si>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</si>
  <si>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</si>
  <si>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</si>
  <si>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</si>
  <si>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</si>
  <si>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</si>
  <si>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</si>
  <si>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</si>
  <si>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</si>
  <si>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</si>
  <si>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</si>
  <si>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</si>
  <si>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</si>
  <si>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</si>
  <si>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</si>
  <si>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</si>
  <si>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</si>
  <si>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</si>
  <si>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</si>
  <si>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</si>
  <si>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</si>
  <si>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</si>
  <si>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</si>
  <si>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</si>
  <si>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</si>
  <si>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</si>
  <si>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</si>
  <si>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</si>
  <si>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</si>
  <si>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</si>
  <si>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</si>
  <si>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</si>
  <si>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</si>
  <si>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</si>
  <si>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</si>
  <si>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</si>
  <si>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</si>
  <si>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</si>
  <si>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</si>
  <si>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</si>
  <si>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</si>
  <si>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</si>
  <si>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</si>
  <si>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</si>
  <si>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</si>
  <si>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</si>
  <si>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</si>
  <si>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</si>
  <si>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</si>
  <si>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</si>
  <si>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</si>
  <si>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</si>
  <si>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</si>
  <si>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</si>
  <si>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</si>
  <si>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</si>
  <si>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</si>
  <si>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</si>
  <si>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</si>
  <si>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</si>
  <si>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</si>
  <si>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</si>
  <si>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</si>
  <si>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</si>
  <si>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</si>
  <si>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</si>
  <si>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</si>
  <si>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</si>
  <si>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</si>
  <si>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</si>
  <si>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</si>
  <si>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</si>
  <si>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</si>
  <si>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</si>
  <si>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</si>
  <si>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</si>
  <si>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</si>
  <si>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</si>
  <si>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</si>
  <si>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</si>
  <si>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</si>
  <si>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</si>
  <si>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</si>
  <si>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</si>
  <si>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</si>
  <si>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</si>
  <si>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</si>
  <si>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</si>
  <si>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</si>
  <si>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</si>
  <si>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</si>
  <si>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</si>
  <si>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</si>
  <si>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</si>
  <si>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</si>
  <si>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</si>
  <si>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</si>
  <si>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</si>
  <si>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</si>
  <si>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</si>
  <si>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</si>
  <si>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</si>
  <si>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</si>
  <si>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</si>
  <si>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</si>
  <si>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</si>
  <si>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</si>
  <si>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</si>
  <si>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</si>
  <si>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</si>
  <si>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</si>
  <si>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</si>
  <si>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</si>
  <si>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</si>
  <si>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</si>
  <si>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</si>
  <si>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</si>
  <si>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</si>
  <si>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</si>
  <si>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</si>
  <si>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</si>
  <si>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</si>
  <si>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</si>
  <si>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</si>
  <si>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</si>
  <si>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</si>
  <si>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</si>
  <si>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</si>
  <si>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</si>
  <si>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</si>
  <si>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</si>
  <si>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</si>
  <si>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</si>
  <si>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</si>
  <si>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</si>
  <si>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</si>
  <si>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</si>
  <si>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</si>
  <si>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</si>
  <si>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</si>
  <si>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</si>
  <si>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</si>
  <si>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</si>
  <si>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</si>
  <si>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</si>
  <si>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</si>
  <si>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</si>
  <si>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</si>
  <si>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</si>
  <si>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</si>
  <si>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</si>
  <si>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</si>
  <si>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</si>
  <si>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</si>
  <si>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</si>
  <si>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</si>
  <si>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</si>
  <si>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</si>
  <si>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</si>
  <si>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</si>
  <si>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</si>
  <si>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</si>
  <si>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</si>
  <si>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</si>
  <si>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</si>
  <si>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</si>
  <si>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</si>
  <si>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</si>
  <si>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</si>
  <si>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</si>
  <si>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</si>
  <si>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</si>
  <si>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</si>
  <si>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</si>
  <si>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</si>
  <si>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</si>
  <si>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</si>
  <si>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</si>
  <si>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</si>
  <si>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</si>
  <si>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</si>
  <si>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</si>
  <si>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</si>
  <si>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</si>
  <si>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</si>
  <si>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</si>
  <si>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</si>
  <si>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</si>
  <si>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</si>
  <si>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</si>
  <si>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</si>
  <si>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</si>
  <si>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</si>
  <si>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</si>
  <si>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</si>
  <si>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</si>
  <si>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</si>
  <si>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</si>
  <si>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</si>
  <si>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</si>
  <si>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</si>
  <si>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</si>
  <si>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</si>
  <si>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</si>
  <si>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</si>
  <si>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</si>
  <si>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</si>
  <si>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</si>
  <si>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</si>
  <si>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</si>
  <si>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</si>
  <si>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</si>
  <si>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</si>
  <si>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</si>
  <si>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</si>
  <si>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</si>
  <si>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</si>
  <si>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</si>
  <si>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</si>
  <si>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</si>
  <si>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</si>
  <si>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</si>
  <si>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</si>
  <si>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</si>
  <si>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</si>
  <si>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</si>
  <si>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</si>
  <si>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</si>
  <si>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</si>
  <si>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</si>
  <si>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</si>
  <si>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</si>
  <si>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</si>
  <si>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</si>
  <si>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</si>
  <si>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</si>
  <si>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</si>
  <si>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</si>
  <si>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</si>
  <si>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</si>
  <si>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</si>
  <si>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</si>
  <si>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</si>
  <si>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</si>
  <si>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</si>
  <si>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</si>
  <si>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</si>
  <si>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</si>
  <si>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</si>
  <si>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</si>
  <si>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</si>
  <si>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</si>
  <si>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</si>
  <si>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</si>
  <si>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</si>
  <si>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</si>
  <si>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</si>
  <si>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</si>
  <si>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</si>
  <si>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</si>
  <si>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</si>
  <si>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</si>
  <si>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</si>
  <si>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</si>
  <si>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</si>
  <si>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</si>
  <si>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</si>
  <si>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</si>
  <si>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</si>
  <si>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</si>
  <si>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</si>
  <si>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</si>
  <si>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</si>
  <si>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</si>
  <si>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</si>
  <si>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</si>
  <si>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</si>
  <si>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</si>
  <si>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</si>
  <si>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</si>
  <si>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</si>
  <si>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</si>
  <si>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</si>
  <si>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</si>
  <si>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</si>
  <si>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</si>
  <si>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</si>
  <si>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</si>
  <si>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</si>
  <si>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</si>
  <si>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</si>
  <si>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</si>
  <si>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</si>
  <si>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</si>
  <si>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</si>
  <si>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</si>
  <si>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</si>
  <si>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</si>
  <si>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</si>
  <si>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</si>
  <si>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</si>
  <si>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</si>
  <si>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</si>
  <si>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</si>
  <si>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</si>
  <si>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</si>
  <si>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</si>
  <si>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</si>
  <si>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</si>
  <si>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</si>
  <si>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</si>
  <si>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</si>
  <si>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</si>
  <si>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</si>
  <si>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</si>
  <si>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</si>
  <si>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</si>
  <si>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</si>
  <si>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</si>
  <si>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</si>
  <si>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</si>
  <si>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</si>
  <si>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</si>
  <si>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</si>
  <si>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</si>
  <si>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</si>
  <si>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</si>
  <si>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</si>
  <si>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</si>
  <si>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</si>
  <si>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</si>
  <si>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</si>
  <si>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</si>
  <si>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</si>
  <si>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</si>
  <si>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</si>
  <si>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</si>
  <si>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</si>
  <si>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</si>
  <si>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</si>
  <si>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</si>
  <si>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</si>
  <si>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</si>
  <si>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</si>
  <si>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</si>
  <si>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</si>
  <si>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</si>
  <si>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</si>
  <si>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</si>
  <si>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</si>
  <si>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</si>
  <si>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</si>
  <si>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</si>
  <si>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</si>
  <si>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</si>
  <si>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</si>
  <si>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</si>
  <si>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</si>
  <si>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</si>
  <si>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</si>
  <si>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</si>
  <si>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</si>
  <si>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</si>
  <si>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</si>
  <si>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</si>
  <si>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</si>
  <si>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</si>
  <si>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</si>
  <si>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</si>
  <si>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</si>
  <si>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</si>
  <si>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</si>
  <si>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</si>
  <si>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</si>
  <si>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</si>
  <si>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</si>
  <si>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</si>
  <si>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</si>
  <si>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</si>
  <si>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</si>
  <si>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</si>
  <si>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</si>
  <si>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</si>
  <si>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</si>
  <si>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</si>
  <si>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</si>
  <si>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</si>
  <si>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</si>
  <si>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</si>
  <si>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</si>
  <si>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</si>
  <si>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</si>
  <si>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</si>
  <si>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</si>
  <si>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</si>
  <si>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</si>
  <si>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</si>
  <si>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</si>
  <si>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</si>
  <si>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</si>
  <si>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</si>
  <si>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</si>
  <si>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</si>
  <si>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</si>
  <si>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</si>
  <si>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</si>
  <si>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</si>
  <si>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</si>
  <si>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</si>
  <si>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</si>
  <si>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</si>
  <si>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</si>
  <si>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</si>
  <si>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</si>
  <si>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</si>
  <si>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</si>
  <si>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</si>
  <si>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</si>
  <si>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</si>
  <si>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</si>
  <si>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</si>
  <si>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</si>
  <si>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</si>
  <si>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</si>
  <si>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</si>
  <si>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</si>
  <si>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</si>
  <si>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</si>
  <si>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</si>
  <si>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</si>
  <si>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</si>
  <si>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</si>
  <si>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</si>
  <si>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</si>
  <si>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</si>
  <si>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</si>
  <si>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</si>
  <si>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</si>
  <si>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</si>
  <si>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</si>
  <si>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</si>
  <si>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</si>
  <si>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</si>
  <si>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</si>
  <si>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</si>
  <si>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</si>
  <si>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</si>
  <si>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</si>
  <si>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</si>
  <si>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</si>
  <si>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</si>
  <si>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</si>
  <si>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</si>
  <si>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</si>
  <si>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</si>
  <si>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</si>
  <si>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</si>
  <si>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</si>
  <si>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</si>
  <si>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</si>
  <si>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</si>
  <si>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</si>
  <si>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</si>
  <si>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</si>
  <si>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</si>
  <si>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</si>
  <si>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</si>
  <si>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</si>
  <si>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</si>
  <si>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</si>
  <si>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</si>
  <si>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</si>
  <si>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</si>
  <si>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</si>
  <si>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</si>
  <si>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</si>
  <si>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</si>
  <si>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</si>
  <si>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</si>
  <si>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</si>
  <si>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</si>
  <si>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</si>
  <si>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</si>
  <si>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</si>
  <si>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</si>
  <si>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</si>
  <si>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</si>
  <si>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</si>
  <si>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</si>
  <si>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</si>
  <si>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</si>
  <si>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</si>
  <si>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</si>
  <si>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</si>
  <si>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</si>
  <si>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</si>
  <si>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</si>
  <si>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</si>
  <si>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</si>
  <si>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</si>
  <si>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</si>
  <si>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</si>
  <si>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</si>
  <si>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</si>
  <si>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</si>
  <si>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</si>
  <si>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</si>
  <si>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</si>
  <si>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</si>
  <si>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</si>
  <si>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</si>
  <si>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</si>
  <si>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</si>
  <si>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</si>
  <si>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</si>
  <si>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</si>
  <si>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</si>
  <si>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</si>
  <si>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</si>
  <si>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</si>
  <si>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</si>
  <si>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</si>
  <si>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</si>
  <si>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</si>
  <si>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</si>
  <si>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</si>
  <si>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</si>
  <si>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</si>
  <si>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</si>
  <si>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</si>
  <si>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</si>
  <si>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</si>
  <si>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</si>
  <si>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</si>
  <si>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</si>
  <si>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</si>
  <si>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</si>
  <si>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</si>
  <si>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</si>
  <si>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</si>
  <si>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</si>
  <si>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</si>
  <si>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</si>
  <si>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</si>
  <si>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</si>
  <si>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</si>
  <si>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</si>
  <si>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</si>
  <si>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</si>
  <si>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</si>
  <si>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</si>
  <si>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</si>
  <si>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</si>
  <si>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</si>
  <si>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</si>
  <si>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</si>
  <si>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</si>
  <si>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</si>
  <si>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</si>
  <si>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</si>
  <si>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</si>
  <si>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</si>
  <si>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</si>
  <si>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</si>
  <si>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</si>
  <si>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</si>
  <si>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</si>
  <si>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</si>
  <si>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</si>
  <si>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</si>
  <si>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</si>
  <si>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</si>
  <si>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</si>
  <si>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</si>
  <si>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</si>
  <si>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</si>
  <si>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</si>
  <si>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</si>
  <si>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</si>
  <si>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</si>
  <si>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</si>
  <si>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</si>
  <si>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</si>
  <si>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</si>
  <si>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</si>
  <si>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</si>
  <si>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</si>
  <si>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</si>
  <si>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</si>
  <si>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</si>
  <si>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</si>
  <si>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</si>
  <si>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</si>
  <si>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</si>
  <si>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</si>
  <si>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</si>
  <si>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</si>
  <si>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</si>
  <si>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</si>
  <si>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</si>
  <si>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</si>
  <si>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</si>
  <si>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</si>
  <si>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</si>
  <si>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</si>
  <si>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</si>
  <si>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</si>
  <si>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</si>
  <si>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</si>
  <si>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</si>
  <si>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</si>
  <si>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</si>
  <si>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</si>
  <si>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</si>
  <si>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</si>
  <si>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</si>
  <si>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</si>
  <si>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</si>
  <si>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</si>
  <si>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</si>
  <si>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</si>
  <si>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</si>
  <si>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</si>
  <si>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</si>
  <si>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</si>
  <si>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</si>
  <si>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</si>
  <si>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</si>
  <si>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</si>
  <si>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</si>
  <si>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</si>
  <si>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</si>
  <si>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</si>
  <si>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</si>
  <si>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</si>
  <si>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</si>
  <si>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</si>
  <si>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</si>
  <si>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</si>
  <si>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</si>
  <si>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</si>
  <si>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</si>
  <si>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</si>
  <si>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</si>
  <si>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</si>
  <si>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</si>
  <si>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</si>
  <si>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</si>
  <si>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</si>
  <si>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</si>
  <si>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</si>
  <si>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</si>
  <si>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</si>
  <si>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</si>
  <si>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</si>
  <si>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</si>
  <si>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</si>
  <si>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</si>
  <si>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</si>
  <si>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</si>
  <si>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</si>
  <si>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</si>
  <si>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</si>
  <si>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</si>
  <si>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</si>
  <si>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</si>
  <si>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</si>
  <si>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</si>
  <si>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</si>
  <si>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</si>
  <si>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</si>
  <si>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</si>
  <si>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</si>
  <si>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</si>
  <si>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</si>
  <si>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</si>
  <si>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</si>
  <si>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</si>
  <si>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</si>
  <si>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</si>
  <si>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</si>
  <si>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</si>
  <si>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</si>
  <si>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</si>
  <si>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</si>
  <si>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</si>
  <si>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</si>
  <si>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</si>
  <si>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</si>
  <si>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</si>
  <si>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</si>
  <si>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</si>
  <si>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</si>
  <si>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</si>
  <si>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</si>
  <si>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</si>
  <si>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</si>
  <si>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</si>
  <si>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</si>
  <si>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</si>
  <si>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</si>
  <si>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</si>
  <si>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</si>
  <si>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</si>
  <si>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</si>
  <si>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</si>
  <si>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</si>
  <si>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</si>
  <si>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</si>
  <si>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</si>
  <si>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</si>
  <si>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</si>
  <si>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</si>
  <si>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</si>
  <si>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</si>
  <si>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</si>
  <si>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</si>
  <si>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</si>
  <si>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</si>
  <si>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</si>
  <si>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</si>
  <si>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</si>
  <si>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</si>
  <si>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</si>
  <si>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</si>
  <si>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</si>
  <si>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</si>
  <si>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</si>
  <si>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</si>
  <si>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</si>
  <si>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</si>
  <si>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</si>
  <si>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</si>
  <si>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</si>
  <si>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</si>
  <si>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</si>
  <si>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</si>
  <si>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</si>
  <si>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</si>
  <si>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</si>
  <si>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</si>
  <si>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</si>
  <si>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</si>
  <si>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</si>
  <si>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</si>
  <si>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</si>
  <si>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</si>
  <si>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</si>
  <si>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</si>
  <si>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</si>
  <si>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</si>
  <si>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</si>
  <si>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</si>
  <si>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</si>
  <si>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</si>
  <si>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</si>
  <si>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</si>
  <si>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</si>
  <si>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</si>
  <si>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</si>
  <si>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</si>
  <si>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</si>
  <si>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</si>
  <si>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</si>
  <si>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</si>
  <si>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</si>
  <si>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</si>
  <si>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</si>
  <si>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</si>
  <si>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</si>
  <si>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</si>
  <si>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</si>
  <si>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</si>
  <si>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</si>
  <si>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</si>
  <si>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</si>
  <si>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</si>
  <si>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</si>
  <si>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</si>
  <si>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</si>
  <si>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</si>
  <si>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</si>
  <si>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</si>
  <si>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</si>
  <si>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</si>
  <si>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</si>
  <si>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</si>
  <si>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</si>
  <si>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</si>
  <si>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</si>
  <si>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</si>
  <si>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</si>
  <si>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</si>
  <si>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</si>
  <si>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</si>
  <si>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</si>
  <si>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</si>
  <si>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</si>
  <si>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</si>
  <si>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</si>
  <si>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</si>
  <si>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</si>
  <si>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</si>
  <si>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</si>
  <si>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</si>
  <si>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</si>
  <si>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</si>
  <si>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</si>
  <si>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</si>
  <si>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</si>
  <si>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</si>
  <si>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</si>
  <si>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</si>
  <si>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</si>
  <si>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</si>
  <si>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</si>
  <si>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</si>
  <si>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</si>
  <si>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</si>
  <si>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</si>
  <si>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</si>
  <si>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</si>
  <si>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</si>
  <si>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</si>
  <si>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</si>
  <si>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</si>
  <si>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</si>
  <si>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</si>
  <si>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</si>
  <si>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</si>
  <si>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</si>
  <si>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</si>
  <si>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</si>
  <si>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</si>
  <si>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</si>
  <si>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</si>
  <si>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</si>
  <si>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</si>
  <si>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</si>
  <si>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</si>
  <si>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</si>
  <si>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</si>
  <si>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</si>
  <si>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</si>
  <si>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</si>
  <si>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</si>
  <si>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</si>
  <si>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</si>
  <si>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</si>
  <si>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</si>
  <si>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</si>
  <si>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</si>
  <si>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</si>
  <si>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</si>
  <si>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</si>
  <si>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</si>
  <si>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</si>
  <si>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</si>
  <si>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</si>
  <si>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</si>
  <si>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</si>
  <si>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</si>
  <si>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</si>
  <si>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</si>
  <si>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</si>
  <si>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</si>
  <si>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</si>
  <si>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</si>
  <si>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</si>
  <si>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</si>
  <si>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</si>
  <si>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</si>
  <si>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</si>
  <si>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</si>
  <si>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</si>
  <si>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</si>
  <si>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</si>
  <si>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</si>
  <si>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</si>
  <si>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</si>
  <si>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</si>
  <si>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</si>
  <si>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</si>
  <si>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</si>
  <si>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</si>
  <si>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</si>
  <si>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</si>
  <si>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</si>
  <si>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</si>
  <si>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</si>
  <si>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</si>
  <si>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</si>
  <si>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</si>
  <si>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</si>
  <si>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</si>
  <si>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</si>
  <si>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</si>
  <si>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</si>
  <si>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</si>
  <si>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</si>
  <si>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</si>
  <si>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</si>
  <si>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</si>
  <si>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</si>
  <si>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</si>
  <si>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</si>
  <si>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</si>
  <si>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</si>
  <si>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</si>
  <si>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</si>
  <si>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</si>
  <si>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</si>
  <si>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</si>
  <si>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</si>
  <si>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</si>
  <si>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</si>
  <si>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</si>
  <si>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</si>
  <si>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</si>
  <si>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</si>
  <si>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</si>
  <si>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</si>
  <si>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</si>
  <si>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</si>
  <si>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</si>
  <si>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</si>
  <si>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</si>
  <si>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</si>
  <si>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</si>
  <si>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</si>
  <si>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</si>
  <si>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</si>
  <si>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</si>
  <si>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</si>
  <si>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</si>
  <si>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</si>
  <si>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</si>
  <si>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</si>
  <si>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</si>
  <si>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</si>
  <si>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</si>
  <si>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</si>
  <si>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</si>
  <si>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</si>
  <si>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</si>
  <si>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</si>
  <si>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</si>
  <si>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</si>
  <si>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</si>
  <si>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</si>
  <si>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</si>
  <si>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</si>
  <si>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</si>
  <si>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</si>
  <si>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</si>
  <si>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</si>
  <si>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</si>
  <si>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</si>
  <si>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</si>
  <si>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</si>
  <si>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</si>
  <si>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</si>
  <si>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</si>
  <si>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</si>
  <si>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</si>
  <si>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</si>
  <si>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</si>
  <si>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</si>
  <si>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</si>
  <si>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</si>
  <si>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</si>
  <si>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</si>
  <si>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</si>
  <si>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</si>
  <si>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</si>
  <si>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</si>
  <si>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</si>
  <si>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</si>
  <si>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</si>
  <si>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</si>
  <si>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</si>
  <si>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</si>
  <si>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</si>
  <si>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</si>
  <si>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</si>
  <si>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</si>
  <si>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</si>
  <si>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</si>
  <si>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</si>
  <si>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</si>
  <si>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</si>
  <si>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</si>
  <si>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</si>
  <si>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</si>
  <si>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</si>
  <si>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</si>
  <si>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</si>
  <si>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</si>
  <si>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</si>
  <si>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</si>
  <si>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</si>
  <si>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</si>
  <si>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</si>
  <si>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</si>
  <si>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</si>
  <si>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</si>
  <si>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</si>
  <si>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</si>
  <si>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</si>
  <si>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</si>
  <si>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</si>
  <si>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</si>
  <si>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</si>
  <si>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</si>
  <si>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</si>
  <si>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</si>
  <si>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</si>
  <si>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</si>
  <si>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</si>
  <si>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</si>
  <si>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</si>
  <si>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</si>
  <si>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</si>
  <si>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</si>
  <si>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</si>
  <si>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</si>
  <si>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</si>
  <si>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</si>
  <si>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</si>
  <si>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</si>
  <si>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</si>
  <si>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</si>
  <si>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</si>
  <si>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</si>
  <si>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</si>
  <si>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</si>
  <si>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</si>
  <si>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</si>
  <si>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</si>
  <si>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</si>
  <si>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</si>
  <si>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</si>
  <si>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</si>
  <si>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</si>
  <si>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</si>
  <si>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</si>
  <si>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</si>
  <si>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</si>
  <si>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</si>
  <si>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</si>
  <si>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</si>
  <si>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</si>
  <si>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</si>
  <si>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</si>
  <si>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</si>
  <si>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</si>
  <si>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</si>
  <si>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</si>
  <si>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</si>
  <si>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</si>
  <si>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</si>
  <si>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</si>
  <si>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</si>
  <si>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</si>
  <si>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</si>
  <si>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</si>
  <si>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</si>
  <si>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</si>
  <si>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</si>
  <si>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</si>
  <si>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</si>
  <si>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</si>
  <si>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</si>
  <si>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</si>
  <si>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</si>
  <si>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</si>
  <si>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</si>
  <si>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</si>
  <si>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</si>
  <si>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</si>
  <si>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</si>
  <si>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</si>
  <si>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</si>
  <si>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</si>
  <si>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</si>
  <si>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</si>
  <si>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</si>
  <si>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</si>
  <si>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</si>
  <si>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</si>
  <si>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</si>
  <si>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</si>
  <si>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</si>
  <si>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</si>
  <si>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</si>
  <si>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</si>
  <si>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</si>
  <si>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</si>
  <si>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</si>
  <si>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</si>
  <si>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</si>
  <si>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</si>
  <si>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</si>
  <si>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</si>
  <si>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</si>
  <si>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</si>
  <si>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</si>
  <si>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</si>
  <si>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</si>
  <si>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</si>
  <si>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</si>
  <si>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</si>
  <si>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</si>
  <si>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</si>
  <si>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</si>
  <si>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</si>
  <si>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</si>
  <si>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</si>
  <si>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</si>
  <si>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</si>
  <si>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</si>
  <si>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</si>
  <si>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</si>
  <si>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</si>
  <si>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</si>
  <si>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</si>
  <si>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</si>
  <si>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</si>
  <si>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</si>
  <si>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</si>
  <si>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</si>
  <si>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</si>
  <si>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</si>
  <si>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</si>
  <si>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</si>
  <si>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</si>
  <si>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</si>
  <si>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</si>
  <si>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</si>
  <si>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</si>
  <si>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</si>
  <si>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</si>
  <si>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</si>
  <si>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</si>
  <si>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</si>
  <si>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</si>
  <si>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</si>
  <si>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</si>
  <si>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</si>
  <si>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</si>
  <si>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</si>
  <si>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</si>
  <si>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</si>
  <si>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</si>
  <si>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</si>
  <si>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</si>
  <si>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</si>
  <si>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</si>
  <si>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</si>
  <si>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</si>
  <si>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</si>
  <si>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</si>
  <si>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</si>
  <si>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</si>
  <si>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</si>
  <si>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</si>
  <si>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</si>
  <si>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</si>
  <si>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</si>
  <si>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</si>
  <si>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</si>
  <si>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</si>
  <si>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</si>
  <si>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</si>
  <si>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</si>
  <si>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</si>
  <si>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</si>
  <si>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</si>
  <si>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</si>
  <si>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</si>
  <si>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</si>
  <si>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</si>
  <si>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</si>
  <si>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</si>
  <si>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</si>
  <si>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</si>
  <si>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</si>
  <si>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</si>
  <si>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</si>
  <si>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</si>
  <si>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</si>
  <si>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</si>
  <si>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</si>
  <si>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</si>
  <si>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</si>
  <si>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</si>
  <si>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</si>
  <si>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</si>
  <si>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</si>
  <si>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</si>
  <si>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</si>
  <si>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</si>
  <si>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</si>
  <si>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</si>
  <si>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</si>
  <si>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</si>
  <si>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</si>
  <si>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</si>
  <si>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</si>
  <si>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</si>
  <si>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</si>
  <si>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</si>
  <si>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</si>
  <si>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</si>
  <si>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</si>
  <si>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</si>
  <si>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</si>
  <si>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</si>
  <si>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</si>
  <si>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</si>
  <si>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</si>
  <si>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</si>
  <si>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</si>
  <si>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</si>
  <si>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</si>
  <si>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</si>
  <si>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</si>
  <si>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</si>
  <si>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</si>
  <si>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</si>
  <si>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</si>
  <si>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</si>
  <si>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</si>
  <si>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</si>
  <si>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</si>
  <si>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</si>
  <si>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</si>
  <si>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</si>
  <si>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</si>
  <si>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</si>
  <si>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</si>
  <si>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</si>
  <si>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</si>
  <si>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</si>
  <si>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</si>
  <si>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</si>
  <si>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</si>
  <si>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</si>
  <si>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</si>
  <si>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</si>
  <si>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</si>
  <si>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</si>
  <si>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</si>
  <si>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</si>
  <si>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</si>
  <si>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</si>
  <si>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</si>
  <si>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</si>
  <si>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</si>
  <si>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</si>
  <si>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</si>
  <si>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</si>
  <si>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</si>
  <si>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</si>
  <si>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</si>
  <si>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</si>
  <si>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</si>
  <si>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</si>
  <si>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</si>
  <si>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</si>
  <si>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</si>
  <si>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</si>
  <si>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</si>
  <si>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</si>
  <si>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</si>
  <si>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</si>
  <si>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</si>
  <si>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</si>
  <si>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</si>
  <si>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</si>
  <si>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</si>
  <si>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</si>
  <si>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</si>
  <si>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</si>
  <si>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</si>
  <si>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</si>
  <si>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</si>
  <si>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</si>
  <si>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</si>
  <si>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</si>
  <si>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</si>
  <si>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</si>
  <si>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</si>
  <si>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</si>
  <si>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</si>
  <si>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</si>
  <si>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</si>
  <si>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</si>
  <si>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</si>
  <si>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</si>
  <si>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</si>
  <si>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</si>
  <si>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</si>
  <si>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</si>
  <si>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</si>
  <si>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</si>
  <si>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</si>
  <si>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</si>
  <si>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</si>
  <si>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</si>
  <si>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</si>
  <si>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</si>
  <si>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</si>
  <si>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</si>
  <si>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</si>
  <si>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</si>
  <si>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</si>
  <si>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</si>
  <si>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</si>
  <si>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</si>
  <si>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</si>
  <si>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</si>
  <si>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</si>
  <si>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</si>
  <si>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</si>
  <si>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</si>
  <si>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</si>
  <si>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</si>
  <si>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</si>
  <si>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</si>
  <si>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</si>
  <si>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</si>
  <si>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</si>
  <si>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</si>
  <si>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</si>
  <si>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</si>
  <si>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</si>
  <si>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</si>
  <si>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</si>
  <si>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</si>
  <si>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</si>
  <si>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</si>
  <si>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</si>
  <si>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</si>
  <si>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</si>
  <si>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</si>
  <si>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</si>
  <si>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</si>
  <si>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</si>
  <si>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</si>
  <si>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</si>
  <si>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</si>
  <si>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</si>
  <si>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</si>
  <si>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</si>
  <si>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</si>
  <si>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</si>
  <si>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</si>
  <si>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</si>
  <si>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</si>
  <si>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</si>
  <si>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</si>
  <si>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</si>
  <si>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</si>
  <si>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</si>
  <si>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</si>
  <si>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</si>
  <si>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</si>
  <si>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</si>
  <si>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</si>
  <si>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</si>
  <si>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</si>
  <si>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</si>
  <si>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</si>
  <si>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</si>
  <si>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</si>
  <si>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</si>
  <si>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</si>
  <si>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</si>
  <si>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</si>
  <si>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</si>
  <si>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</si>
  <si>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</si>
  <si>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</si>
  <si>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</si>
  <si>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</si>
  <si>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</si>
  <si>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</si>
  <si>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</si>
  <si>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</si>
  <si>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</si>
  <si>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</si>
  <si>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</si>
  <si>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</si>
  <si>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</si>
  <si>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</si>
  <si>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</si>
  <si>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</si>
  <si>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</si>
  <si>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</si>
  <si>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</si>
  <si>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</si>
  <si>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</si>
  <si>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</si>
  <si>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</si>
  <si>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</si>
  <si>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</si>
  <si>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</si>
  <si>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</si>
  <si>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</si>
  <si>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</si>
  <si>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</si>
  <si>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</si>
  <si>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</si>
  <si>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</si>
  <si>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</si>
  <si>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</si>
  <si>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</si>
  <si>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</si>
  <si>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</si>
  <si>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</si>
  <si>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</si>
  <si>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</si>
  <si>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</si>
  <si>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</si>
  <si>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</si>
  <si>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</si>
  <si>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</si>
  <si>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</si>
  <si>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</si>
  <si>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</si>
  <si>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</si>
  <si>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</si>
  <si>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</si>
  <si>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</si>
  <si>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</si>
  <si>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</si>
  <si>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</si>
  <si>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</si>
  <si>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</si>
  <si>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</si>
  <si>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</si>
  <si>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</si>
  <si>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</si>
  <si>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</si>
  <si>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</si>
  <si>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</si>
  <si>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</si>
  <si>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</si>
  <si>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</si>
  <si>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</si>
  <si>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</si>
  <si>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</si>
  <si>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</si>
  <si>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</si>
  <si>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</si>
  <si>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</si>
  <si>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</si>
  <si>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</si>
  <si>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</si>
  <si>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</si>
  <si>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</si>
  <si>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</si>
  <si>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</si>
  <si>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</si>
  <si>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</si>
  <si>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</si>
  <si>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</si>
  <si>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</si>
  <si>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</si>
  <si>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</si>
  <si>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</si>
  <si>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</si>
  <si>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</si>
  <si>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</si>
  <si>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</si>
  <si>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</si>
  <si>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</si>
  <si>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</si>
  <si>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</si>
  <si>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</si>
  <si>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</si>
  <si>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</si>
  <si>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</si>
  <si>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</si>
  <si>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</si>
  <si>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</si>
  <si>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</si>
  <si>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</si>
  <si>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</si>
  <si>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</si>
  <si>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</si>
  <si>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</si>
  <si>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</si>
  <si>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</si>
  <si>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</si>
  <si>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</si>
  <si>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</si>
  <si>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</si>
  <si>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</si>
  <si>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</si>
  <si>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</si>
  <si>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</si>
  <si>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</si>
  <si>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</si>
  <si>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</si>
  <si>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</si>
  <si>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</si>
  <si>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</si>
  <si>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</si>
  <si>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</si>
  <si>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</si>
  <si>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</si>
  <si>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</si>
  <si>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</si>
  <si>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</si>
  <si>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</si>
  <si>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</si>
  <si>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</si>
  <si>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</si>
  <si>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</si>
  <si>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</si>
  <si>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</si>
  <si>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</si>
  <si>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</si>
  <si>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</si>
  <si>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</si>
  <si>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</si>
  <si>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</si>
  <si>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</si>
  <si>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</si>
  <si>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</si>
  <si>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</si>
  <si>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</si>
  <si>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</si>
  <si>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</si>
  <si>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</si>
  <si>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</si>
  <si>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</si>
  <si>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</si>
  <si>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</si>
  <si>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</si>
  <si>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</si>
  <si>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</si>
  <si>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</si>
  <si>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</si>
  <si>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</si>
  <si>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</si>
  <si>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</si>
  <si>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</si>
  <si>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</si>
  <si>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</si>
  <si>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</si>
  <si>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</si>
  <si>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</si>
  <si>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</si>
  <si>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</si>
  <si>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</si>
  <si>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</si>
  <si>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</si>
  <si>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</si>
  <si>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</si>
  <si>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</si>
  <si>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</si>
  <si>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</si>
  <si>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</si>
  <si>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</si>
  <si>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</si>
  <si>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</si>
  <si>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</si>
  <si>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</si>
  <si>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</si>
  <si>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</si>
  <si>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</si>
  <si>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</si>
  <si>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</si>
  <si>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</si>
  <si>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</si>
  <si>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</si>
  <si>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</si>
  <si>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</si>
  <si>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</si>
  <si>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</si>
  <si>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</si>
  <si>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</si>
  <si>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</si>
  <si>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</si>
  <si>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</si>
  <si>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</si>
  <si>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</si>
  <si>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</si>
  <si>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</si>
  <si>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</si>
  <si>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</si>
  <si>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</si>
  <si>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</si>
  <si>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</si>
  <si>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</si>
  <si>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</si>
  <si>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</si>
  <si>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</si>
  <si>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</si>
  <si>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</si>
  <si>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</si>
  <si>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</si>
  <si>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</si>
  <si>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</si>
  <si>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</si>
  <si>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</si>
  <si>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</si>
  <si>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</si>
  <si>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</si>
  <si>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</si>
  <si>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</si>
  <si>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</si>
  <si>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</si>
  <si>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</si>
  <si>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</si>
  <si>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</si>
  <si>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</si>
  <si>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</si>
  <si>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</si>
  <si>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</si>
  <si>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</si>
  <si>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</si>
  <si>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</si>
  <si>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</si>
  <si>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</si>
  <si>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</si>
  <si>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</si>
  <si>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</si>
  <si>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</si>
  <si>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</si>
  <si>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</si>
  <si>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</si>
  <si>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</si>
  <si>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</si>
  <si>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</si>
  <si>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</si>
  <si>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</si>
  <si>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</si>
  <si>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</si>
  <si>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</si>
  <si>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</si>
  <si>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</si>
  <si>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</si>
  <si>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</si>
  <si>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</si>
  <si>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</si>
  <si>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</si>
  <si>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</si>
  <si>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</si>
  <si>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</si>
  <si>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</si>
  <si>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</si>
  <si>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</si>
  <si>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</si>
  <si>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</si>
  <si>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</si>
  <si>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</si>
  <si>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</si>
  <si>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</si>
  <si>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</si>
  <si>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</si>
  <si>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</si>
  <si>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</si>
  <si>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</si>
  <si>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</si>
  <si>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</si>
  <si>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</si>
  <si>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</si>
  <si>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</si>
  <si>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</si>
  <si>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</si>
  <si>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</si>
  <si>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</si>
  <si>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</si>
  <si>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</si>
  <si>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</si>
  <si>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</si>
  <si>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</si>
  <si>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</si>
  <si>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</si>
  <si>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</si>
  <si>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</si>
  <si>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</si>
  <si>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</si>
  <si>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</si>
  <si>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</si>
  <si>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</si>
  <si>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</si>
  <si>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</si>
  <si>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</si>
  <si>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</si>
  <si>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</si>
  <si>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</si>
  <si>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</si>
  <si>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</si>
  <si>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</si>
  <si>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</si>
  <si>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</si>
  <si>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</si>
  <si>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</si>
  <si>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</si>
  <si>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</si>
  <si>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</si>
  <si>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</si>
  <si>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</si>
  <si>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</si>
  <si>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</si>
  <si>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</si>
  <si>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</si>
  <si>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</si>
  <si>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</si>
  <si>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</si>
  <si>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</si>
  <si>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</si>
  <si>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</si>
  <si>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</si>
  <si>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</si>
  <si>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</si>
  <si>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</si>
  <si>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</si>
  <si>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</si>
  <si>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</si>
  <si>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</si>
  <si>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</si>
  <si>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</si>
  <si>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</si>
  <si>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</si>
  <si>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</si>
  <si>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</si>
  <si>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</si>
  <si>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</si>
  <si>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</si>
  <si>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</si>
  <si>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</si>
  <si>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</si>
  <si>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</si>
  <si>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</si>
  <si>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</si>
  <si>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</si>
  <si>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</si>
  <si>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</si>
  <si>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</si>
  <si>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</si>
  <si>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</si>
  <si>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</si>
  <si>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</si>
  <si>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</si>
  <si>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</si>
  <si>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</si>
  <si>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</si>
  <si>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</si>
  <si>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</si>
  <si>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</si>
  <si>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</si>
  <si>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</si>
  <si>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</si>
  <si>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</si>
  <si>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</si>
  <si>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</si>
  <si>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</si>
  <si>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</si>
  <si>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</si>
  <si>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</si>
  <si>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</si>
  <si>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</si>
  <si>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</si>
  <si>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</si>
  <si>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</si>
  <si>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</si>
  <si>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</si>
  <si>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</si>
  <si>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</si>
  <si>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</si>
  <si>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</si>
  <si>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</si>
  <si>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</si>
  <si>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</si>
  <si>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</si>
  <si>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</si>
  <si>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</si>
  <si>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</si>
  <si>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</si>
  <si>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</si>
  <si>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</si>
  <si>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</si>
  <si>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</si>
  <si>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</si>
  <si>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</si>
  <si>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</si>
  <si>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</si>
  <si>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</si>
  <si>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</si>
  <si>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</si>
  <si>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</si>
  <si>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</si>
  <si>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</si>
  <si>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</si>
  <si>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</si>
  <si>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</si>
  <si>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</si>
  <si>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</si>
  <si>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</si>
  <si>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</si>
  <si>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</si>
  <si>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</si>
  <si>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</si>
  <si>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</si>
  <si>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</si>
  <si>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</si>
  <si>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</si>
  <si>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</si>
  <si>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</si>
  <si>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</si>
  <si>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</si>
  <si>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</si>
  <si>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</si>
  <si>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</si>
  <si>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</si>
  <si>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</si>
  <si>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</si>
  <si>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</si>
  <si>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</si>
  <si>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</si>
  <si>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</si>
  <si>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</si>
  <si>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</si>
  <si>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</si>
  <si>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</si>
  <si>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</si>
  <si>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</si>
  <si>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</si>
  <si>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</si>
  <si>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</si>
  <si>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</si>
  <si>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</si>
  <si>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</si>
  <si>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</si>
  <si>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</si>
  <si>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</si>
  <si>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</si>
  <si>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</si>
  <si>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</si>
  <si>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</si>
  <si>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</si>
  <si>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</si>
  <si>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</si>
  <si>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</si>
  <si>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</si>
  <si>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</si>
  <si>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</si>
  <si>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</si>
  <si>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</si>
  <si>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</si>
  <si>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</si>
  <si>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</si>
  <si>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</si>
  <si>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</si>
  <si>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</si>
  <si>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</si>
  <si>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</si>
  <si>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</si>
  <si>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</si>
  <si>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</si>
  <si>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</si>
  <si>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</si>
  <si>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</si>
  <si>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</si>
  <si>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</si>
  <si>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</si>
  <si>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</si>
  <si>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</si>
  <si>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</si>
  <si>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</si>
  <si>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</si>
  <si>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</si>
  <si>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</si>
  <si>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</si>
  <si>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</si>
  <si>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</si>
  <si>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</si>
  <si>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</si>
  <si>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</si>
  <si>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</si>
  <si>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</si>
  <si>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</si>
  <si>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</si>
  <si>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</si>
  <si>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</si>
  <si>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</si>
  <si>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</si>
  <si>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</si>
  <si>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</si>
  <si>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</si>
  <si>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</si>
  <si>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</si>
  <si>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</si>
  <si>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</si>
  <si>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</si>
  <si>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</si>
  <si>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</si>
  <si>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</si>
  <si>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</si>
  <si>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</si>
  <si>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</si>
  <si>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</si>
  <si>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</si>
  <si>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</si>
  <si>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</si>
  <si>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</si>
  <si>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</si>
  <si>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</si>
  <si>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</si>
  <si>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</si>
  <si>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</si>
  <si>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</si>
  <si>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</si>
  <si>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</si>
  <si>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</si>
  <si>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</si>
  <si>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</si>
  <si>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</si>
  <si>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</si>
  <si>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</si>
  <si>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</si>
  <si>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</si>
  <si>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</si>
  <si>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</si>
  <si>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</si>
  <si>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</si>
  <si>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</si>
  <si>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</si>
  <si>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</si>
  <si>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</si>
  <si>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</si>
  <si>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</si>
  <si>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</si>
  <si>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</si>
  <si>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</si>
  <si>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</si>
  <si>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</si>
  <si>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</si>
  <si>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</si>
  <si>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</si>
  <si>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</si>
  <si>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</si>
  <si>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</si>
  <si>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</si>
  <si>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</si>
  <si>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</si>
  <si>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</si>
  <si>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</si>
  <si>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</si>
  <si>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</si>
  <si>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</si>
  <si>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</si>
  <si>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</si>
  <si>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</si>
  <si>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</si>
  <si>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</si>
  <si>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</si>
  <si>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</si>
  <si>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</si>
  <si>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</si>
  <si>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</si>
  <si>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</si>
  <si>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</si>
  <si>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</si>
  <si>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</si>
  <si>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</si>
  <si>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</si>
  <si>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</si>
  <si>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</si>
  <si>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</si>
  <si>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</si>
  <si>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</si>
  <si>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</si>
  <si>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</si>
  <si>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</si>
  <si>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</si>
  <si>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</si>
  <si>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</si>
  <si>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</si>
  <si>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</si>
  <si>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</si>
  <si>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</si>
  <si>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</si>
  <si>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</si>
  <si>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</si>
  <si>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</si>
  <si>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</si>
  <si>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</si>
  <si>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</si>
  <si>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</si>
  <si>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</si>
  <si>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</si>
  <si>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</si>
  <si>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</si>
  <si>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</si>
  <si>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</si>
  <si>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</si>
  <si>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</si>
  <si>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</si>
  <si>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</si>
  <si>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</si>
  <si>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</si>
  <si>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</si>
  <si>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</si>
  <si>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</si>
  <si>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</si>
  <si>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</si>
  <si>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</si>
  <si>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</si>
  <si>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</si>
  <si>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</si>
  <si>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</si>
  <si>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</si>
  <si>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</si>
  <si>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</si>
  <si>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</si>
  <si>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</si>
  <si>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</si>
  <si>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</si>
  <si>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</si>
  <si>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</si>
  <si>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</si>
  <si>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</si>
  <si>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</si>
  <si>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</si>
  <si>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</si>
  <si>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</si>
  <si>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</si>
  <si>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</si>
  <si>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</si>
  <si>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</si>
  <si>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</si>
  <si>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</si>
  <si>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</si>
  <si>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</si>
  <si>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</si>
  <si>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</si>
  <si>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</si>
  <si>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</si>
  <si>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</si>
  <si>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</si>
  <si>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</si>
  <si>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</si>
  <si>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</si>
  <si>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</si>
  <si>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</si>
  <si>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</si>
  <si>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</si>
  <si>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</si>
  <si>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</si>
  <si>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</si>
  <si>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</si>
  <si>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</si>
  <si>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</si>
  <si>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</si>
  <si>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</si>
  <si>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</si>
  <si>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</si>
  <si>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</si>
  <si>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</si>
  <si>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</si>
  <si>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</si>
  <si>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</si>
  <si>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</si>
  <si>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</si>
  <si>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</si>
  <si>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</si>
  <si>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</si>
  <si>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</si>
  <si>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</si>
  <si>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</si>
  <si>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</si>
  <si>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</si>
  <si>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</si>
  <si>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</si>
  <si>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</si>
  <si>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</si>
  <si>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</si>
  <si>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</si>
  <si>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</si>
  <si>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</si>
  <si>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</si>
  <si>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</si>
  <si>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</si>
  <si>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</si>
  <si>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</si>
  <si>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</si>
  <si>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</si>
  <si>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</si>
  <si>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</si>
  <si>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</si>
  <si>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</si>
  <si>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</si>
  <si>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</si>
  <si>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</si>
  <si>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</si>
  <si>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</si>
  <si>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</si>
  <si>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</si>
  <si>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</si>
  <si>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</si>
  <si>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</si>
  <si>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</si>
  <si>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</si>
  <si>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</si>
  <si>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</si>
  <si>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</si>
  <si>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</si>
  <si>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</si>
  <si>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</si>
  <si>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</si>
  <si>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</si>
  <si>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</si>
  <si>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</si>
  <si>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</si>
  <si>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</si>
  <si>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</si>
  <si>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</si>
  <si>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</si>
  <si>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</si>
  <si>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</si>
  <si>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</si>
  <si>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</si>
  <si>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</si>
  <si>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</si>
  <si>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</si>
  <si>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</si>
  <si>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</si>
  <si>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</si>
  <si>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</si>
  <si>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</si>
  <si>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</si>
  <si>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</si>
  <si>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</si>
  <si>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</si>
  <si>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</si>
  <si>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</si>
  <si>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</si>
  <si>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</si>
  <si>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</si>
  <si>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</si>
  <si>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</si>
  <si>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</si>
  <si>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</si>
  <si>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</si>
  <si>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</si>
  <si>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</si>
  <si>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</si>
  <si>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</si>
  <si>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</si>
  <si>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</si>
  <si>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</si>
  <si>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</si>
  <si>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</si>
  <si>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</si>
  <si>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</si>
  <si>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</si>
  <si>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</si>
  <si>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</si>
  <si>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</si>
  <si>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</si>
  <si>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</si>
  <si>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</si>
  <si>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</si>
  <si>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</si>
  <si>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</si>
  <si>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</si>
  <si>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</si>
  <si>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</si>
  <si>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</si>
  <si>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</si>
  <si>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</si>
  <si>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</si>
  <si>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</si>
  <si>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</si>
  <si>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</si>
  <si>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</si>
  <si>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</si>
  <si>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</si>
  <si>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</si>
  <si>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</si>
  <si>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</si>
  <si>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</si>
  <si>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</si>
  <si>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</si>
  <si>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</si>
  <si>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</si>
  <si>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</si>
  <si>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</si>
  <si>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</si>
  <si>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</si>
  <si>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</si>
  <si>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</si>
  <si>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</si>
  <si>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</si>
  <si>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</si>
  <si>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</si>
  <si>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</si>
  <si>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</si>
  <si>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</si>
  <si>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</si>
  <si>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</si>
  <si>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</si>
  <si>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</si>
  <si>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</si>
  <si>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</si>
  <si>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</si>
  <si>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</si>
  <si>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</si>
  <si>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</si>
  <si>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</si>
  <si>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</si>
  <si>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</si>
  <si>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</si>
  <si>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</si>
  <si>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</si>
  <si>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</si>
  <si>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</si>
  <si>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</si>
  <si>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</si>
  <si>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</si>
  <si>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</si>
  <si>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</si>
  <si>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</si>
  <si>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</si>
  <si>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</si>
  <si>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</si>
  <si>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</si>
  <si>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</si>
  <si>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</si>
  <si>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</si>
  <si>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</si>
  <si>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</si>
  <si>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</si>
  <si>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</si>
  <si>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</si>
  <si>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</si>
  <si>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</si>
  <si>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</si>
  <si>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</si>
  <si>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</si>
  <si>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</si>
  <si>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</si>
  <si>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</si>
  <si>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</si>
  <si>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</si>
  <si>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</si>
  <si>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</si>
  <si>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</si>
  <si>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</si>
  <si>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</si>
  <si>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</si>
  <si>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</si>
  <si>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</si>
  <si>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</si>
  <si>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</si>
  <si>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</si>
  <si>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</si>
  <si>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</si>
  <si>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</si>
  <si>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</si>
  <si>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</si>
  <si>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</si>
  <si>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</si>
  <si>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</si>
  <si>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</si>
  <si>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</si>
  <si>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</si>
  <si>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</si>
  <si>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</si>
  <si>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</si>
  <si>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</si>
  <si>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</si>
  <si>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</si>
  <si>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</si>
  <si>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</si>
  <si>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</si>
  <si>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</si>
  <si>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</si>
  <si>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</si>
  <si>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</si>
  <si>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</si>
  <si>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</si>
  <si>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</si>
  <si>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</si>
  <si>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</si>
  <si>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</si>
  <si>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</si>
  <si>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</si>
  <si>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</si>
  <si>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</si>
  <si>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</si>
  <si>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</si>
  <si>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</si>
  <si>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</si>
  <si>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</si>
  <si>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</si>
  <si>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</si>
  <si>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</si>
  <si>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</si>
  <si>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</si>
  <si>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</si>
  <si>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</si>
  <si>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</si>
  <si>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</si>
  <si>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</si>
  <si>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</si>
  <si>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</si>
  <si>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</si>
  <si>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</si>
  <si>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</si>
  <si>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</si>
  <si>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</si>
  <si>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</si>
  <si>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</si>
  <si>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</si>
  <si>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</si>
  <si>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</si>
  <si>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</si>
  <si>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</si>
  <si>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</si>
  <si>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</si>
  <si>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</si>
  <si>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</si>
  <si>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</si>
  <si>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</si>
  <si>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</si>
  <si>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</si>
  <si>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</si>
  <si>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</si>
  <si>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</si>
  <si>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</si>
  <si>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</si>
  <si>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</si>
  <si>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</si>
  <si>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</si>
  <si>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</si>
  <si>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</si>
  <si>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</si>
  <si>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</si>
  <si>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</si>
  <si>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</si>
  <si>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</si>
  <si>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</si>
  <si>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</si>
  <si>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</si>
  <si>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</si>
  <si>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</si>
  <si>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</si>
  <si>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</si>
  <si>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</si>
  <si>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</si>
  <si>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</si>
  <si>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</si>
  <si>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</si>
  <si>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</si>
  <si>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</si>
  <si>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</si>
  <si>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</si>
  <si>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</si>
  <si>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</si>
  <si>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</si>
  <si>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</si>
  <si>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</si>
  <si>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</si>
  <si>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</si>
  <si>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</si>
  <si>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</si>
  <si>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</si>
  <si>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</si>
  <si>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</si>
  <si>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</si>
  <si>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</si>
  <si>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</si>
  <si>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</si>
  <si>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</si>
  <si>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</si>
  <si>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</si>
  <si>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</si>
  <si>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</si>
  <si>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</si>
  <si>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</si>
  <si>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</si>
  <si>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</si>
  <si>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</si>
  <si>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</si>
  <si>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</si>
  <si>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</si>
  <si>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</si>
  <si>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</si>
  <si>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</si>
  <si>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</si>
  <si>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</si>
  <si>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</si>
  <si>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</si>
  <si>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</si>
  <si>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</si>
  <si>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</si>
  <si>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</si>
  <si>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</si>
  <si>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</si>
  <si>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</si>
  <si>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</si>
  <si>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</si>
  <si>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</si>
  <si>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</si>
  <si>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</si>
  <si>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</si>
  <si>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</si>
  <si>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</si>
  <si>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</si>
  <si>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</si>
  <si>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</si>
  <si>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</si>
  <si>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</si>
  <si>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</si>
  <si>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</si>
  <si>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</si>
  <si>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</si>
  <si>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</si>
  <si>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</si>
  <si>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</si>
  <si>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</si>
  <si>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</si>
  <si>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</si>
  <si>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</si>
  <si>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</si>
  <si>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</si>
  <si>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</si>
  <si>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</si>
  <si>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</si>
  <si>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</si>
  <si>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</si>
  <si>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</si>
  <si>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</si>
  <si>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</si>
  <si>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</si>
  <si>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</si>
  <si>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</si>
  <si>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</si>
  <si>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</si>
  <si>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</si>
  <si>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</si>
  <si>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</si>
  <si>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</si>
  <si>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</si>
  <si>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</si>
  <si>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</si>
  <si>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</si>
  <si>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</si>
  <si>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</si>
  <si>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</si>
  <si>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</si>
  <si>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</si>
  <si>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</si>
  <si>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</si>
  <si>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</si>
  <si>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</si>
  <si>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</si>
  <si>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</si>
  <si>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</si>
  <si>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</si>
  <si>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</si>
  <si>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</si>
  <si>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</si>
  <si>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</si>
  <si>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</si>
  <si>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</si>
  <si>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</si>
  <si>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</si>
  <si>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</si>
  <si>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</si>
  <si>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</si>
  <si>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</si>
  <si>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</si>
  <si>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</si>
  <si>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</si>
  <si>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</si>
  <si>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</si>
  <si>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</si>
  <si>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</si>
  <si>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</si>
  <si>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</si>
  <si>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</si>
  <si>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</si>
  <si>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</si>
  <si>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</si>
  <si>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</si>
  <si>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</si>
  <si>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</si>
  <si>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</si>
  <si>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</si>
  <si>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</si>
  <si>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</si>
  <si>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</si>
  <si>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</si>
  <si>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</si>
  <si>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</si>
  <si>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</si>
  <si>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</si>
  <si>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</si>
  <si>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</si>
  <si>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</si>
  <si>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</si>
  <si>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</si>
  <si>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</si>
  <si>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</si>
  <si>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</si>
  <si>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</si>
  <si>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</si>
  <si>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</si>
  <si>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</si>
  <si>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</si>
  <si>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</si>
  <si>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</si>
  <si>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</si>
  <si>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</si>
  <si>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</si>
  <si>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</si>
  <si>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</si>
  <si>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</si>
  <si>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</si>
  <si>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</si>
  <si>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</si>
  <si>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</si>
  <si>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</si>
  <si>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</si>
  <si>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</si>
  <si>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</si>
  <si>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</si>
  <si>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</si>
  <si>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</si>
  <si>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</si>
  <si>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</si>
  <si>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</si>
  <si>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</si>
  <si>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</si>
  <si>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</si>
  <si>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</si>
  <si>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</si>
  <si>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</si>
  <si>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</si>
  <si>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</si>
  <si>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</si>
  <si>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</si>
  <si>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</si>
  <si>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</si>
  <si>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</si>
  <si>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</si>
  <si>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</si>
  <si>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</si>
  <si>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</si>
  <si>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</si>
  <si>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</si>
  <si>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</si>
  <si>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</si>
  <si>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</si>
  <si>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</si>
  <si>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</si>
  <si>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</si>
  <si>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</si>
  <si>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</si>
  <si>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</si>
  <si>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</si>
  <si>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</si>
  <si>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</si>
  <si>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</si>
  <si>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</si>
  <si>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</si>
  <si>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</si>
  <si>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</si>
  <si>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</si>
  <si>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</si>
  <si>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</si>
  <si>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</si>
  <si>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</si>
  <si>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</si>
  <si>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</si>
  <si>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</si>
  <si>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</si>
  <si>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</si>
  <si>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</si>
  <si>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</si>
  <si>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</si>
  <si>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</si>
  <si>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</si>
  <si>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</si>
  <si>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</si>
  <si>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</si>
  <si>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</si>
  <si>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</si>
  <si>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</si>
  <si>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</si>
  <si>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</si>
  <si>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</si>
  <si>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</si>
  <si>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</si>
  <si>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</si>
  <si>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</si>
  <si>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</si>
  <si>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</si>
  <si>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</si>
  <si>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</si>
  <si>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</si>
  <si>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</si>
  <si>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</si>
  <si>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</si>
  <si>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</si>
  <si>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</si>
  <si>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</si>
  <si>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</si>
  <si>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</si>
  <si>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</si>
  <si>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</si>
  <si>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</si>
  <si>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</si>
  <si>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</si>
  <si>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</si>
  <si>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</si>
  <si>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</si>
  <si>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</si>
  <si>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</si>
  <si>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</si>
  <si>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</si>
  <si>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</si>
  <si>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</si>
  <si>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</si>
  <si>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</si>
  <si>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</si>
  <si>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</si>
  <si>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</si>
  <si>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</si>
  <si>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</si>
  <si>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</si>
  <si>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</si>
  <si>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</si>
  <si>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</si>
  <si>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</si>
  <si>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</si>
  <si>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</si>
  <si>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</si>
  <si>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</si>
  <si>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</si>
  <si>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</si>
  <si>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</si>
  <si>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</si>
  <si>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</si>
  <si>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</si>
  <si>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</si>
  <si>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</si>
  <si>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</si>
  <si>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</si>
  <si>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</si>
  <si>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</si>
  <si>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</si>
  <si>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</si>
  <si>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</si>
  <si>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</si>
  <si>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</si>
  <si>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</si>
  <si>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</si>
  <si>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</si>
  <si>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</si>
  <si>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</si>
  <si>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</si>
  <si>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</si>
  <si>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</si>
  <si>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</si>
  <si>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</si>
  <si>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</si>
  <si>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</si>
  <si>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</si>
  <si>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</si>
  <si>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</si>
  <si>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</si>
  <si>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</si>
  <si>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</si>
  <si>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</si>
  <si>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</si>
  <si>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</si>
  <si>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</si>
  <si>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</si>
  <si>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</si>
  <si>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</si>
  <si>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</si>
  <si>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</si>
  <si>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</si>
  <si>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</si>
  <si>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</si>
  <si>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</si>
  <si>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</si>
  <si>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</si>
  <si>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</si>
  <si>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</si>
  <si>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</si>
  <si>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</si>
  <si>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</si>
  <si>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</si>
  <si>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</si>
  <si>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</si>
  <si>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</si>
  <si>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</si>
  <si>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</si>
  <si>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</si>
  <si>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</si>
  <si>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</si>
  <si>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</si>
  <si>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</si>
  <si>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</si>
  <si>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</si>
  <si>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</si>
  <si>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</si>
  <si>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</si>
  <si>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</si>
  <si>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</si>
  <si>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</si>
  <si>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</si>
  <si>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</si>
  <si>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</si>
  <si>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</si>
  <si>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</si>
  <si>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</si>
  <si>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</si>
  <si>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</si>
  <si>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</si>
  <si>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</si>
  <si>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</si>
  <si>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</si>
  <si>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</si>
  <si>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</si>
  <si>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</si>
  <si>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</si>
  <si>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</si>
  <si>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</si>
  <si>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</si>
  <si>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</si>
  <si>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</si>
  <si>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</si>
  <si>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</si>
  <si>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</si>
  <si>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</si>
  <si>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</si>
  <si>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</si>
  <si>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</si>
  <si>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</si>
  <si>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</si>
  <si>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</si>
  <si>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</si>
  <si>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</si>
  <si>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</si>
  <si>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</si>
  <si>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</si>
  <si>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</si>
  <si>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</si>
  <si>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</si>
  <si>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</si>
  <si>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</si>
  <si>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</si>
  <si>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</si>
  <si>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</si>
  <si>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</si>
  <si>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</si>
  <si>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</si>
  <si>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</si>
  <si>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</si>
  <si>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</si>
  <si>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</si>
  <si>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</si>
  <si>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</si>
  <si>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</si>
  <si>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</si>
  <si>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</si>
  <si>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</si>
  <si>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</si>
  <si>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</si>
  <si>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</si>
  <si>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</si>
  <si>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</si>
  <si>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</si>
  <si>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</si>
  <si>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</si>
  <si>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</si>
  <si>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</si>
  <si>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</si>
  <si>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</si>
  <si>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</si>
  <si>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</si>
  <si>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</si>
  <si>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</si>
  <si>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</si>
  <si>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</si>
  <si>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</si>
  <si>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</si>
  <si>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</si>
  <si>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</si>
  <si>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</si>
  <si>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</si>
  <si>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</si>
  <si>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</si>
  <si>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</si>
  <si>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</si>
  <si>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</si>
  <si>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</si>
  <si>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</si>
  <si>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</si>
  <si>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</si>
  <si>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</si>
  <si>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</si>
  <si>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</si>
  <si>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</si>
  <si>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</si>
  <si>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</si>
  <si>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</si>
  <si>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</si>
  <si>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</si>
  <si>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</si>
  <si>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</si>
  <si>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</si>
  <si>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</si>
  <si>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</si>
  <si>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</si>
  <si>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</si>
  <si>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</si>
  <si>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</si>
  <si>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</si>
  <si>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</si>
  <si>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</si>
  <si>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</si>
  <si>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</si>
  <si>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</si>
  <si>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</si>
  <si>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</si>
  <si>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</si>
  <si>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</si>
  <si>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</si>
  <si>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</si>
  <si>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</si>
  <si>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</si>
  <si>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</si>
  <si>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</si>
  <si>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</si>
  <si>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</si>
  <si>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</si>
  <si>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</si>
  <si>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</si>
  <si>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</si>
  <si>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</si>
  <si>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</si>
  <si>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</si>
  <si>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</si>
  <si>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</si>
  <si>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</si>
  <si>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</si>
  <si>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</si>
  <si>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</si>
  <si>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</si>
  <si>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</si>
  <si>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</si>
  <si>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</si>
  <si>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</si>
  <si>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</si>
  <si>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</si>
  <si>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</si>
  <si>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</si>
  <si>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</si>
  <si>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</si>
  <si>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</si>
  <si>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</si>
  <si>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</si>
  <si>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</si>
  <si>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</si>
  <si>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</si>
  <si>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</si>
  <si>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</si>
  <si>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</si>
  <si>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</si>
  <si>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</si>
  <si>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</si>
  <si>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</si>
  <si>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</si>
  <si>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</si>
  <si>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</si>
  <si>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</si>
  <si>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</si>
  <si>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</si>
  <si>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</si>
  <si>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</si>
  <si>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</si>
  <si>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</si>
  <si>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</si>
  <si>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</si>
  <si>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</si>
  <si>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</si>
  <si>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</si>
  <si>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</si>
  <si>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</si>
  <si>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</si>
  <si>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</si>
  <si>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</si>
  <si>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</si>
  <si>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</si>
  <si>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</si>
  <si>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</si>
  <si>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</si>
  <si>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</si>
  <si>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</si>
  <si>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</si>
  <si>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</si>
  <si>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</si>
  <si>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</si>
  <si>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</si>
  <si>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</si>
  <si>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</si>
  <si>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</si>
  <si>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</si>
  <si>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</si>
  <si>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</si>
  <si>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</si>
  <si>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</si>
  <si>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</si>
  <si>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</si>
  <si>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</si>
  <si>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</si>
  <si>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</si>
  <si>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</si>
  <si>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</si>
  <si>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</si>
  <si>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</si>
  <si>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</si>
  <si>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</si>
  <si>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</si>
  <si>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</si>
  <si>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</si>
  <si>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</si>
  <si>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</si>
  <si>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</si>
  <si>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</si>
  <si>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</si>
  <si>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</si>
  <si>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</si>
  <si>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</si>
  <si>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</si>
  <si>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</si>
  <si>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</si>
  <si>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</si>
  <si>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</si>
  <si>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</si>
  <si>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</si>
  <si>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</si>
  <si>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</si>
  <si>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</si>
  <si>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</si>
  <si>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</si>
  <si>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</si>
  <si>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</si>
  <si>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</si>
  <si>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</si>
  <si>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</si>
  <si>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</si>
  <si>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</si>
  <si>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</si>
  <si>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</si>
  <si>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</si>
  <si>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</si>
  <si>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</si>
  <si>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</si>
  <si>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</si>
  <si>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</si>
  <si>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</si>
  <si>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</si>
  <si>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</si>
  <si>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</si>
  <si>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</si>
  <si>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</si>
  <si>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</si>
  <si>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</si>
  <si>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</si>
  <si>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</si>
  <si>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</si>
  <si>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</si>
  <si>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</si>
  <si>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</si>
  <si>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</si>
  <si>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</si>
  <si>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</si>
  <si>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</si>
  <si>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</si>
  <si>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</si>
  <si>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</si>
  <si>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</si>
  <si>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</si>
  <si>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</si>
  <si>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</si>
  <si>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</si>
  <si>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</si>
  <si>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</si>
  <si>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</si>
  <si>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</si>
  <si>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</si>
  <si>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</si>
  <si>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</si>
  <si>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</si>
  <si>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</si>
  <si>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</si>
  <si>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</si>
  <si>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</si>
  <si>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</si>
  <si>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</si>
  <si>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</si>
  <si>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</si>
  <si>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</si>
  <si>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</si>
  <si>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</si>
  <si>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</si>
  <si>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</si>
  <si>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</si>
  <si>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</si>
  <si>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</si>
  <si>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</si>
  <si>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</si>
  <si>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</si>
  <si>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</si>
  <si>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</si>
  <si>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</si>
  <si>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</si>
  <si>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</si>
  <si>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</si>
  <si>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</si>
  <si>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</si>
  <si>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</si>
  <si>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</si>
  <si>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</si>
  <si>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</si>
  <si>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</si>
  <si>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</si>
  <si>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</si>
  <si>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</si>
  <si>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</si>
  <si>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</si>
  <si>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</si>
  <si>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</si>
  <si>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</si>
  <si>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</si>
  <si>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</si>
  <si>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</si>
  <si>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</si>
  <si>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</si>
  <si>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</si>
  <si>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</si>
  <si>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</si>
  <si>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</si>
  <si>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</si>
  <si>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</si>
  <si>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</si>
  <si>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</si>
  <si>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</si>
  <si>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</si>
  <si>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</si>
  <si>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</si>
  <si>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</si>
  <si>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</si>
  <si>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</si>
  <si>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</si>
  <si>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</si>
  <si>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</si>
  <si>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</si>
  <si>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</si>
  <si>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</si>
  <si>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</si>
  <si>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</si>
  <si>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</si>
  <si>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</si>
  <si>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</si>
  <si>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</si>
  <si>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</si>
  <si>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</si>
  <si>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</si>
  <si>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</si>
  <si>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</si>
  <si>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</si>
  <si>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</si>
  <si>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</si>
  <si>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</si>
  <si>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</si>
  <si>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</si>
  <si>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</si>
  <si>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</si>
  <si>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</si>
  <si>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</si>
  <si>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</si>
  <si>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</si>
  <si>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</si>
  <si>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</si>
  <si>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</si>
  <si>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</si>
  <si>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</si>
  <si>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</si>
  <si>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</si>
  <si>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</si>
  <si>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</si>
  <si>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</si>
  <si>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</si>
  <si>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</si>
  <si>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</si>
  <si>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</si>
  <si>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</si>
  <si>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</si>
  <si>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</si>
  <si>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</si>
  <si>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</si>
  <si>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</si>
  <si>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</si>
  <si>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</si>
  <si>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</si>
  <si>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</si>
  <si>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</si>
  <si>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</si>
  <si>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</si>
  <si>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</si>
  <si>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</si>
  <si>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</si>
  <si>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</si>
  <si>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</si>
  <si>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</si>
  <si>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</si>
  <si>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</si>
  <si>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</si>
  <si>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</si>
  <si>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</si>
  <si>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</si>
  <si>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</si>
  <si>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</si>
  <si>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</si>
  <si>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</si>
  <si>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</si>
  <si>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</si>
  <si>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</si>
  <si>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</si>
  <si>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</si>
  <si>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</si>
  <si>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</si>
  <si>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</si>
  <si>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</si>
  <si>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</si>
  <si>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</si>
  <si>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</si>
  <si>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</si>
  <si>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</si>
  <si>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</si>
  <si>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</si>
  <si>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</si>
  <si>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</si>
  <si>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</si>
  <si>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</si>
  <si>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</si>
  <si>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</si>
  <si>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</si>
  <si>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</si>
  <si>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</si>
  <si>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</si>
  <si>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</si>
  <si>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</si>
  <si>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</si>
  <si>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</si>
  <si>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</si>
  <si>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</si>
  <si>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</si>
  <si>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</si>
  <si>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</si>
  <si>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</si>
  <si>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</si>
  <si>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</si>
  <si>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</si>
  <si>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</si>
  <si>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</si>
  <si>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</si>
  <si>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</si>
  <si>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</si>
  <si>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</si>
  <si>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</si>
  <si>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</si>
  <si>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</si>
  <si>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</si>
  <si>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</si>
  <si>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</si>
  <si>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</si>
  <si>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</si>
  <si>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</si>
  <si>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</si>
  <si>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</si>
  <si>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</si>
  <si>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</si>
  <si>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</si>
  <si>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</si>
  <si>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</si>
  <si>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</si>
  <si>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</si>
  <si>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</si>
  <si>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</si>
  <si>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</si>
  <si>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</si>
  <si>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</si>
  <si>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</si>
  <si>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</si>
  <si>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</si>
  <si>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</si>
  <si>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</si>
  <si>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</si>
  <si>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</si>
  <si>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</si>
  <si>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</si>
  <si>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</si>
  <si>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</si>
  <si>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</si>
  <si>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</si>
  <si>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</si>
  <si>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</si>
  <si>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</si>
  <si>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</si>
  <si>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</si>
  <si>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</si>
  <si>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</si>
  <si>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</si>
  <si>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</si>
  <si>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</si>
  <si>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</si>
  <si>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</si>
  <si>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</si>
  <si>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</si>
  <si>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</si>
  <si>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</si>
  <si>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</si>
  <si>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</si>
  <si>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</si>
  <si>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</si>
  <si>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</si>
  <si>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</si>
  <si>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</si>
  <si>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</si>
  <si>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</si>
  <si>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</si>
  <si>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</si>
  <si>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</si>
  <si>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</si>
  <si>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</si>
  <si>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</si>
  <si>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</si>
  <si>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</si>
  <si>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</si>
  <si>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</si>
  <si>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</si>
  <si>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</si>
  <si>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</si>
  <si>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</si>
  <si>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</si>
  <si>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</si>
  <si>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</si>
  <si>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</si>
  <si>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</si>
  <si>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</si>
  <si>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</si>
  <si>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</si>
  <si>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</si>
  <si>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</si>
  <si>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</si>
  <si>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</si>
  <si>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</si>
  <si>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</si>
  <si>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</si>
  <si>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</si>
  <si>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</si>
  <si>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</si>
  <si>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</si>
  <si>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</si>
  <si>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</si>
  <si>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</si>
  <si>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</si>
  <si>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</si>
  <si>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</si>
  <si>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</si>
  <si>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</si>
  <si>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</si>
  <si>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</si>
  <si>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</si>
  <si>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</si>
  <si>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</si>
  <si>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</si>
  <si>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</si>
  <si>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</si>
  <si>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</si>
  <si>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</si>
  <si>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</si>
  <si>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</si>
  <si>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</si>
  <si>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</si>
  <si>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</si>
  <si>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</si>
  <si>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</si>
  <si>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</si>
  <si>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</si>
  <si>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</si>
  <si>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</si>
  <si>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</si>
  <si>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</si>
  <si>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</si>
  <si>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</si>
  <si>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</si>
  <si>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</si>
  <si>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</si>
  <si>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</si>
  <si>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</si>
  <si>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</si>
  <si>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</si>
  <si>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</si>
  <si>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</si>
  <si>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</si>
  <si>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</si>
  <si>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</si>
  <si>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</si>
  <si>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</si>
  <si>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</si>
  <si>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</si>
  <si>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</si>
  <si>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</si>
  <si>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</si>
  <si>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</si>
  <si>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</si>
  <si>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</si>
  <si>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</si>
  <si>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</si>
  <si>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</si>
  <si>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</si>
  <si>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</si>
  <si>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</si>
  <si>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</si>
  <si>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</si>
  <si>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</si>
  <si>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</si>
  <si>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</si>
  <si>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</si>
  <si>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</si>
  <si>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</si>
  <si>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</si>
  <si>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</si>
  <si>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</si>
  <si>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</si>
  <si>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</si>
  <si>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</si>
  <si>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</si>
  <si>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</si>
  <si>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</si>
  <si>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</si>
  <si>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</si>
  <si>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</si>
  <si>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</si>
  <si>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</si>
  <si>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</si>
  <si>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</si>
  <si>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</si>
  <si>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</si>
  <si>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</si>
  <si>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</si>
  <si>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</si>
  <si>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</si>
  <si>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</si>
  <si>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</si>
  <si>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</si>
  <si>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</si>
  <si>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</si>
  <si>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</si>
  <si>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</si>
  <si>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</si>
  <si>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</si>
  <si>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</si>
  <si>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</si>
  <si>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</si>
  <si>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</si>
  <si>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</si>
  <si>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</si>
  <si>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</si>
  <si>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</si>
  <si>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</si>
  <si>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</si>
  <si>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</si>
  <si>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</si>
  <si>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</si>
  <si>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</si>
  <si>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</si>
  <si>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</si>
  <si>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</si>
  <si>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</si>
  <si>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</si>
  <si>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</si>
  <si>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</si>
  <si>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</si>
  <si>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</si>
  <si>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</si>
  <si>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</si>
  <si>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</si>
  <si>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</si>
  <si>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</si>
  <si>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</si>
  <si>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</si>
  <si>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</si>
  <si>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</si>
  <si>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</si>
  <si>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</si>
  <si>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</si>
  <si>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</si>
  <si>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</si>
  <si>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</si>
  <si>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</si>
  <si>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</si>
  <si>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</si>
  <si>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</si>
  <si>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</si>
  <si>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</si>
  <si>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</si>
  <si>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</si>
  <si>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</si>
  <si>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</si>
  <si>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</si>
  <si>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</si>
  <si>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</si>
  <si>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</si>
  <si>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</si>
  <si>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</si>
  <si>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</si>
  <si>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</si>
  <si>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</si>
  <si>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</si>
  <si>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</si>
  <si>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</si>
  <si>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</si>
  <si>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</si>
  <si>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</si>
  <si>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</si>
  <si>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</si>
  <si>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</si>
  <si>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</si>
  <si>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</si>
  <si>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</si>
  <si>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</si>
  <si>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</si>
  <si>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</si>
  <si>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</si>
  <si>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</si>
  <si>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</si>
  <si>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</si>
  <si>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</si>
  <si>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</si>
  <si>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</si>
  <si>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</si>
  <si>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</si>
  <si>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</si>
  <si>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</si>
  <si>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</si>
  <si>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</si>
  <si>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</si>
  <si>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</si>
  <si>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</si>
  <si>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</si>
  <si>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</si>
  <si>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</si>
  <si>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</si>
  <si>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</si>
  <si>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</si>
  <si>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</si>
  <si>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</si>
  <si>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</si>
  <si>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</si>
  <si>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</si>
  <si>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</si>
  <si>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</si>
  <si>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</si>
  <si>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</si>
  <si>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</si>
  <si>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</si>
  <si>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</si>
  <si>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</si>
  <si>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</si>
  <si>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</si>
  <si>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</si>
  <si>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</si>
  <si>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</si>
  <si>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</si>
  <si>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</si>
  <si>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</si>
  <si>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</si>
  <si>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</si>
  <si>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</si>
  <si>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</si>
  <si>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</si>
  <si>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</si>
  <si>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</si>
  <si>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</si>
  <si>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</si>
  <si>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</si>
  <si>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</si>
  <si>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</si>
  <si>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</si>
  <si>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</si>
  <si>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</si>
  <si>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</si>
  <si>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</si>
  <si>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</si>
  <si>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</si>
  <si>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</si>
  <si>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</si>
  <si>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</si>
  <si>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</si>
  <si>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</si>
  <si>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</si>
  <si>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</si>
  <si>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</si>
  <si>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</si>
  <si>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</si>
  <si>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</si>
  <si>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</si>
  <si>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</si>
  <si>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</si>
  <si>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</si>
  <si>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</si>
  <si>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</si>
  <si>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</si>
  <si>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</si>
  <si>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</si>
  <si>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</si>
  <si>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</si>
  <si>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</si>
  <si>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</si>
  <si>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</si>
  <si>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</si>
  <si>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</si>
  <si>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</si>
  <si>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</si>
  <si>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</si>
  <si>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</si>
  <si>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</si>
  <si>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</si>
  <si>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</si>
  <si>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</si>
  <si>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</si>
  <si>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</si>
  <si>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</si>
  <si>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</si>
  <si>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</si>
  <si>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</si>
  <si>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</si>
  <si>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</si>
  <si>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</si>
  <si>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</si>
  <si>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</si>
  <si>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</si>
  <si>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</si>
  <si>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</si>
  <si>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</si>
  <si>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</si>
  <si>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</si>
  <si>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</si>
  <si>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</si>
  <si>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</si>
  <si>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</si>
  <si>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</si>
  <si>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</si>
  <si>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</si>
  <si>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</si>
  <si>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</si>
  <si>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</si>
  <si>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</si>
  <si>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</si>
  <si>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</si>
  <si>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</si>
  <si>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</si>
  <si>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</si>
  <si>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</si>
  <si>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</si>
  <si>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</si>
  <si>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</si>
  <si>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</si>
  <si>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</si>
  <si>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</si>
  <si>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</si>
  <si>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</si>
  <si>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</si>
  <si>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</si>
  <si>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</si>
  <si>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</si>
  <si>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</si>
  <si>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</si>
  <si>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</si>
  <si>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</si>
  <si>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</si>
  <si>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</si>
  <si>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</si>
  <si>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</si>
  <si>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</si>
  <si>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</si>
  <si>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</si>
  <si>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</si>
  <si>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</si>
  <si>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</si>
  <si>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</si>
  <si>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</si>
  <si>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</si>
  <si>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</si>
  <si>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</si>
  <si>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</si>
  <si>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</si>
  <si>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</si>
  <si>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</si>
  <si>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</si>
  <si>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</si>
  <si>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</si>
  <si>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</si>
  <si>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</si>
  <si>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</si>
  <si>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</si>
  <si>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</si>
  <si>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</si>
  <si>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</si>
  <si>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</si>
  <si>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</si>
  <si>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</si>
  <si>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</si>
  <si>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</si>
  <si>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</si>
  <si>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</si>
  <si>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</si>
  <si>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</si>
  <si>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</si>
  <si>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</si>
  <si>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</si>
  <si>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</si>
  <si>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</si>
  <si>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</si>
  <si>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</si>
  <si>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</si>
  <si>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</si>
  <si>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</si>
  <si>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</si>
  <si>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</si>
  <si>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</si>
  <si>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</si>
  <si>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</si>
  <si>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</si>
  <si>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</si>
  <si>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</si>
  <si>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</si>
  <si>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</si>
  <si>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</si>
  <si>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</si>
  <si>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</si>
  <si>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</si>
  <si>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</si>
  <si>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</si>
  <si>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</si>
  <si>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</si>
  <si>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</si>
  <si>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</si>
  <si>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</si>
  <si>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</si>
  <si>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</si>
  <si>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</si>
  <si>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</si>
  <si>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</si>
  <si>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</si>
  <si>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</si>
  <si>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</si>
  <si>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</si>
  <si>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</si>
  <si>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</si>
  <si>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</si>
  <si>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</si>
  <si>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</si>
  <si>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</si>
  <si>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</si>
  <si>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</si>
  <si>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</si>
  <si>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</si>
  <si>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</si>
  <si>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</si>
  <si>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</si>
  <si>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</si>
  <si>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</si>
  <si>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</si>
  <si>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</si>
  <si>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</si>
  <si>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</si>
  <si>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</si>
  <si>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</si>
  <si>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</si>
  <si>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</si>
  <si>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</si>
  <si>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</si>
  <si>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</si>
  <si>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</si>
  <si>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</si>
  <si>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</si>
  <si>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</si>
  <si>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</si>
  <si>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</si>
  <si>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</si>
  <si>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</si>
  <si>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</si>
  <si>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</si>
  <si>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</si>
  <si>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</si>
  <si>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</si>
  <si>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</si>
  <si>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</si>
  <si>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</si>
  <si>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</si>
  <si>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</si>
  <si>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</si>
  <si>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</si>
  <si>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</si>
  <si>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</si>
  <si>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</si>
  <si>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</si>
  <si>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</si>
  <si>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</si>
  <si>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</si>
  <si>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</si>
  <si>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</si>
  <si>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</si>
  <si>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</si>
  <si>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</si>
  <si>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</si>
  <si>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</si>
  <si>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</si>
  <si>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</si>
  <si>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</si>
  <si>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</si>
  <si>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</si>
  <si>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</si>
  <si>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</si>
  <si>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</si>
  <si>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</si>
  <si>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</si>
  <si>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</si>
  <si>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</si>
  <si>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</si>
  <si>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</si>
  <si>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</si>
  <si>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</si>
  <si>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</si>
  <si>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</si>
  <si>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</si>
  <si>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</si>
  <si>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</si>
  <si>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</si>
  <si>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</si>
  <si>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</si>
  <si>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</si>
  <si>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</si>
  <si>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</si>
  <si>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</si>
  <si>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</si>
  <si>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</si>
  <si>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</si>
  <si>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</si>
  <si>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</si>
  <si>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</si>
  <si>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</si>
  <si>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</si>
  <si>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</si>
  <si>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</si>
  <si>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</si>
  <si>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</si>
  <si>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</si>
  <si>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</si>
  <si>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</si>
  <si>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</si>
  <si>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</si>
  <si>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</si>
  <si>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</si>
  <si>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</si>
  <si>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</si>
  <si>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</si>
  <si>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</si>
  <si>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</si>
  <si>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</si>
  <si>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</si>
  <si>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</si>
  <si>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</si>
  <si>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</si>
  <si>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</si>
  <si>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</si>
  <si>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</si>
  <si>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</si>
  <si>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</si>
  <si>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</si>
  <si>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</si>
  <si>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</si>
  <si>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</si>
  <si>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</si>
  <si>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</si>
  <si>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</si>
  <si>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</si>
  <si>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</si>
  <si>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</si>
  <si>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</si>
  <si>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</si>
  <si>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</si>
  <si>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</si>
  <si>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</si>
  <si>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</si>
  <si>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</si>
  <si>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</si>
  <si>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</si>
  <si>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</si>
  <si>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</si>
  <si>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</si>
  <si>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</si>
  <si>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</si>
  <si>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</si>
  <si>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</si>
  <si>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</si>
  <si>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</si>
  <si>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</si>
  <si>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</si>
  <si>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</si>
  <si>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</si>
  <si>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</si>
  <si>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</si>
  <si>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</si>
  <si>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</si>
  <si>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</si>
  <si>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</si>
  <si>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</si>
  <si>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</si>
  <si>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</si>
  <si>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</si>
  <si>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</si>
  <si>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</si>
  <si>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</si>
  <si>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</si>
  <si>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</si>
  <si>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</si>
  <si>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</si>
  <si>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</si>
  <si>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</si>
  <si>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</si>
  <si>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</si>
  <si>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</si>
  <si>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</si>
  <si>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</si>
  <si>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</si>
  <si>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</si>
  <si>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</si>
  <si>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</si>
  <si>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</si>
  <si>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</si>
  <si>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</si>
  <si>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</si>
  <si>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</si>
  <si>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</si>
  <si>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</si>
  <si>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</si>
  <si>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</si>
  <si>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</si>
  <si>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</si>
  <si>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</si>
  <si>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</si>
  <si>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</si>
  <si>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</si>
  <si>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</si>
  <si>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</si>
  <si>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</si>
  <si>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</si>
  <si>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</si>
  <si>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</si>
  <si>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</si>
  <si>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</si>
  <si>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</si>
  <si>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</si>
  <si>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</si>
  <si>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</si>
  <si>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</si>
  <si>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</si>
  <si>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</si>
  <si>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</si>
  <si>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</si>
  <si>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</si>
  <si>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</si>
  <si>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</si>
  <si>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</si>
  <si>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</si>
  <si>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</si>
  <si>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</si>
  <si>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</si>
  <si>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</si>
  <si>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</si>
  <si>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</si>
  <si>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</si>
  <si>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</si>
  <si>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</si>
  <si>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</si>
  <si>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</si>
  <si>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</si>
  <si>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</si>
  <si>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</si>
  <si>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</si>
  <si>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</si>
  <si>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</si>
  <si>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</si>
  <si>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</si>
  <si>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</si>
  <si>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</si>
  <si>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</si>
  <si>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</si>
  <si>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</si>
  <si>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</si>
  <si>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</si>
  <si>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</si>
  <si>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</si>
  <si>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</si>
  <si>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</si>
  <si>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</si>
  <si>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</si>
  <si>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</si>
  <si>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</si>
  <si>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</si>
  <si>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</si>
  <si>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</si>
  <si>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</si>
  <si>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</si>
  <si>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</si>
  <si>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</si>
  <si>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</si>
  <si>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</si>
  <si>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</si>
  <si>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</si>
  <si>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</si>
  <si>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</si>
  <si>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</si>
  <si>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</si>
  <si>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</si>
  <si>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</si>
  <si>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</si>
  <si>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</si>
  <si>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</si>
  <si>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</si>
  <si>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</si>
  <si>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</si>
  <si>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</si>
  <si>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</si>
  <si>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</si>
  <si>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</si>
  <si>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</si>
  <si>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</si>
  <si>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</si>
  <si>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</si>
  <si>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</si>
  <si>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</si>
  <si>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</si>
  <si>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</si>
  <si>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</si>
  <si>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</si>
  <si>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</si>
  <si>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</si>
  <si>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</si>
  <si>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</si>
  <si>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</si>
  <si>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</si>
  <si>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</si>
  <si>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</si>
  <si>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</si>
  <si>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</si>
  <si>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</si>
  <si>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</si>
  <si>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</si>
  <si>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</si>
  <si>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</si>
  <si>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</si>
  <si>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</si>
  <si>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</si>
  <si>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</si>
  <si>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</si>
  <si>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</si>
  <si>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</si>
  <si>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</si>
  <si>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</si>
  <si>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</si>
  <si>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</si>
  <si>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</si>
  <si>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</si>
  <si>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</si>
  <si>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</si>
  <si>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</si>
  <si>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</si>
  <si>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</si>
  <si>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</si>
  <si>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</si>
  <si>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</si>
  <si>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</si>
  <si>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</si>
  <si>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</si>
  <si>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</si>
  <si>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</si>
  <si>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</si>
  <si>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</si>
  <si>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</si>
  <si>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</si>
  <si>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</si>
  <si>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</si>
  <si>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</si>
  <si>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</si>
  <si>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</si>
  <si>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</si>
  <si>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</si>
  <si>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</si>
  <si>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</si>
  <si>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</si>
  <si>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</si>
  <si>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</si>
  <si>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</si>
  <si>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</si>
  <si>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</si>
  <si>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</si>
  <si>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</si>
  <si>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</si>
  <si>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</si>
  <si>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</si>
  <si>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</si>
  <si>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</si>
  <si>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</si>
  <si>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</si>
  <si>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</si>
  <si>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</si>
  <si>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</si>
  <si>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</si>
  <si>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</si>
  <si>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</si>
  <si>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</si>
  <si>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</si>
  <si>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</si>
  <si>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</si>
  <si>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</si>
  <si>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</si>
  <si>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</si>
  <si>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</si>
  <si>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</si>
  <si>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</si>
  <si>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</si>
  <si>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</si>
  <si>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</si>
  <si>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</si>
  <si>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</si>
  <si>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</si>
  <si>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</si>
  <si>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</si>
  <si>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</si>
  <si>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</si>
  <si>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</si>
  <si>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</si>
  <si>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</si>
  <si>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</si>
  <si>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</si>
  <si>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</si>
  <si>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</si>
  <si>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</si>
  <si>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</si>
  <si>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</si>
  <si>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</si>
  <si>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</si>
  <si>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</si>
  <si>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</si>
  <si>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</si>
  <si>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</si>
  <si>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</si>
  <si>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</si>
  <si>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</si>
  <si>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</si>
  <si>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</si>
  <si>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</si>
  <si>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</si>
  <si>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</si>
  <si>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</si>
  <si>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</si>
  <si>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</si>
  <si>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</si>
  <si>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</si>
  <si>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</si>
  <si>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</si>
  <si>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</si>
  <si>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</si>
  <si>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</si>
  <si>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</si>
  <si>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</si>
  <si>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</si>
  <si>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</si>
  <si>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</si>
  <si>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</si>
  <si>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</si>
  <si>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</si>
  <si>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</si>
  <si>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</si>
  <si>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</si>
  <si>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</si>
  <si>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</si>
  <si>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</si>
  <si>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</si>
  <si>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</si>
  <si>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</si>
  <si>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</si>
  <si>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</si>
  <si>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</si>
  <si>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</si>
  <si>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</si>
  <si>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</si>
  <si>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</si>
  <si>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</si>
  <si>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</si>
  <si>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</si>
  <si>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</si>
  <si>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</si>
  <si>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</si>
  <si>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</si>
  <si>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</si>
  <si>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</si>
  <si>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</si>
  <si>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</si>
  <si>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</si>
  <si>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</si>
  <si>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</si>
  <si>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</si>
  <si>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</si>
  <si>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</si>
  <si>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</si>
  <si>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</si>
  <si>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</si>
  <si>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</si>
  <si>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</si>
  <si>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</si>
  <si>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</si>
  <si>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</si>
  <si>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</si>
  <si>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</si>
  <si>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</si>
  <si>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</si>
  <si>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</si>
  <si>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</si>
  <si>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</si>
  <si>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</si>
  <si>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</si>
  <si>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</si>
  <si>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</si>
  <si>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</si>
  <si>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</si>
  <si>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</si>
  <si>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</si>
  <si>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</si>
  <si>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</si>
  <si>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</si>
  <si>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</si>
  <si>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</si>
  <si>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</si>
  <si>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</si>
  <si>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</si>
  <si>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</si>
  <si>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</si>
  <si>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</si>
  <si>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</si>
  <si>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</si>
  <si>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</si>
  <si>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</si>
  <si>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</si>
  <si>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</si>
  <si>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</si>
  <si>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</si>
  <si>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</si>
  <si>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</si>
  <si>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</si>
  <si>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</si>
  <si>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</si>
  <si>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</si>
  <si>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</si>
  <si>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</si>
  <si>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</si>
  <si>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</si>
  <si>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</si>
  <si>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</si>
  <si>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</si>
  <si>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</si>
  <si>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</si>
  <si>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</si>
  <si>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</si>
  <si>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</si>
  <si>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</si>
  <si>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</si>
  <si>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</si>
  <si>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</si>
  <si>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</si>
  <si>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</si>
  <si>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</si>
  <si>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</si>
  <si>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</si>
  <si>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</si>
  <si>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</si>
  <si>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</si>
  <si>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</si>
  <si>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</si>
  <si>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</si>
  <si>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</si>
  <si>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</si>
  <si>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</si>
  <si>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</si>
  <si>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</si>
  <si>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</si>
  <si>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</si>
  <si>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</si>
  <si>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</si>
  <si>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</si>
  <si>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</si>
  <si>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</si>
  <si>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</si>
  <si>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</si>
  <si>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</si>
  <si>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</si>
  <si>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</si>
  <si>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</si>
  <si>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</si>
  <si>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</si>
  <si>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</si>
  <si>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</si>
  <si>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</si>
  <si>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</si>
  <si>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</si>
  <si>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</si>
  <si>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</si>
  <si>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</si>
  <si>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</si>
  <si>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</si>
  <si>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</si>
  <si>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</si>
  <si>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</si>
  <si>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</si>
  <si>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</si>
  <si>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</si>
  <si>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</si>
  <si>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</si>
  <si>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</si>
  <si>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</si>
  <si>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</si>
  <si>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</si>
  <si>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</si>
  <si>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</si>
  <si>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</si>
  <si>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</si>
  <si>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</si>
  <si>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</si>
  <si>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</si>
  <si>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</si>
  <si>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</si>
  <si>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</si>
  <si>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</si>
  <si>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</si>
  <si>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</si>
  <si>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</si>
  <si>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</si>
  <si>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</si>
  <si>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</si>
  <si>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</si>
  <si>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</si>
  <si>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</si>
  <si>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</si>
  <si>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</si>
  <si>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</si>
  <si>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</si>
  <si>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</si>
  <si>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</si>
  <si>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</si>
  <si>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</si>
  <si>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</si>
  <si>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</si>
  <si>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</si>
  <si>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</si>
  <si>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</si>
  <si>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</si>
  <si>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</si>
  <si>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</si>
  <si>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</si>
  <si>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</si>
  <si>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</si>
  <si>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</si>
  <si>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</si>
  <si>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</si>
  <si>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</si>
  <si>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</si>
  <si>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</si>
  <si>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</si>
  <si>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</si>
  <si>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</si>
  <si>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</si>
  <si>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</si>
  <si>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</si>
  <si>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</si>
  <si>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</si>
  <si>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</si>
  <si>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</si>
  <si>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</si>
  <si>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</si>
  <si>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</si>
  <si>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</si>
  <si>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</si>
  <si>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</si>
  <si>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</si>
  <si>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</si>
  <si>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</si>
  <si>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</si>
  <si>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</si>
  <si>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</si>
  <si>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</si>
  <si>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</si>
  <si>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</si>
  <si>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</si>
  <si>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</si>
  <si>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</si>
  <si>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</si>
  <si>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</si>
  <si>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</si>
  <si>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</si>
  <si>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</si>
  <si>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</si>
  <si>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</si>
  <si>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</si>
  <si>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</si>
  <si>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</si>
  <si>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</si>
  <si>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</si>
  <si>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</si>
  <si>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</si>
  <si>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</si>
  <si>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</si>
  <si>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</si>
  <si>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</si>
  <si>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</si>
  <si>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</si>
  <si>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</si>
  <si>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</si>
  <si>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</si>
  <si>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</si>
  <si>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</si>
  <si>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</si>
  <si>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</si>
  <si>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</si>
  <si>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</si>
  <si>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</si>
  <si>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</si>
  <si>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</si>
  <si>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</si>
  <si>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</si>
  <si>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</si>
  <si>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</si>
  <si>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</si>
  <si>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</si>
  <si>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</si>
  <si>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</si>
  <si>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</si>
  <si>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</si>
  <si>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</si>
  <si>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</si>
  <si>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</si>
  <si>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</si>
  <si>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</si>
  <si>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</si>
  <si>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</si>
  <si>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</si>
  <si>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</si>
  <si>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</si>
  <si>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</si>
  <si>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</si>
  <si>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</si>
  <si>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</si>
  <si>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</si>
  <si>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</si>
  <si>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</si>
  <si>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</si>
  <si>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</si>
  <si>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</si>
  <si>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</si>
  <si>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</si>
  <si>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</si>
  <si>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</si>
  <si>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</si>
  <si>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</si>
  <si>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</si>
  <si>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</si>
  <si>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</si>
  <si>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</si>
  <si>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</si>
  <si>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</si>
  <si>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</si>
  <si>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</si>
  <si>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</si>
  <si>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</si>
  <si>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</si>
  <si>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</si>
  <si>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</si>
  <si>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</si>
  <si>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</si>
  <si>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</si>
  <si>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</si>
  <si>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</si>
  <si>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</si>
  <si>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</si>
  <si>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</si>
  <si>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</si>
  <si>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</si>
  <si>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</si>
  <si>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</si>
  <si>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</si>
  <si>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</si>
  <si>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</si>
  <si>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</si>
  <si>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</si>
  <si>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</si>
  <si>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</si>
  <si>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</si>
  <si>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</si>
  <si>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</si>
  <si>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</si>
  <si>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</si>
  <si>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</si>
  <si>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</si>
  <si>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</si>
  <si>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</si>
  <si>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</si>
  <si>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</si>
  <si>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</si>
  <si>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</si>
  <si>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</si>
  <si>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</si>
  <si>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</si>
  <si>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</si>
  <si>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</si>
  <si>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</si>
  <si>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</si>
  <si>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</si>
  <si>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</si>
  <si>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</si>
  <si>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</si>
  <si>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</si>
  <si>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</si>
  <si>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</si>
  <si>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</si>
  <si>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</si>
  <si>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</si>
  <si>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</si>
  <si>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</si>
  <si>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</si>
  <si>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</si>
  <si>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</si>
  <si>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</si>
  <si>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</si>
  <si>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</si>
  <si>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</si>
  <si>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</si>
  <si>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</si>
  <si>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</si>
  <si>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</si>
  <si>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</si>
  <si>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</si>
  <si>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</si>
  <si>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</si>
  <si>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</si>
  <si>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</si>
  <si>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</si>
  <si>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</si>
  <si>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</si>
  <si>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</si>
  <si>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</si>
  <si>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</si>
  <si>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</si>
  <si>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</si>
  <si>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</si>
  <si>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</si>
  <si>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</si>
  <si>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</si>
  <si>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</si>
  <si>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</si>
  <si>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</si>
  <si>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</si>
  <si>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</si>
  <si>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</si>
  <si>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</si>
  <si>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</si>
  <si>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</si>
  <si>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</si>
  <si>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</si>
  <si>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</si>
  <si>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</si>
  <si>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</si>
  <si>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</si>
  <si>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</si>
  <si>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</si>
  <si>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</si>
  <si>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</si>
  <si>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</si>
  <si>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</si>
  <si>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</si>
  <si>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</si>
  <si>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</si>
  <si>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</si>
  <si>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</si>
  <si>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</si>
  <si>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</si>
  <si>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</si>
  <si>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</si>
  <si>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</si>
  <si>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</si>
  <si>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</si>
  <si>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</si>
  <si>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</si>
  <si>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</si>
  <si>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</si>
  <si>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</si>
  <si>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</si>
  <si>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</si>
  <si>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</si>
  <si>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</si>
  <si>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</si>
  <si>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</si>
  <si>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</si>
  <si>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</si>
  <si>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</si>
  <si>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</si>
  <si>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</si>
  <si>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</si>
  <si>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</si>
  <si>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</si>
  <si>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</si>
  <si>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</si>
  <si>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</si>
  <si>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</si>
  <si>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</si>
  <si>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</si>
  <si>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</si>
  <si>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</si>
  <si>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</si>
  <si>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</si>
  <si>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</si>
  <si>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</si>
  <si>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</si>
  <si>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</si>
  <si>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</si>
  <si>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</si>
  <si>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</si>
  <si>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</si>
  <si>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</si>
  <si>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</si>
  <si>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</si>
  <si>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</si>
  <si>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</si>
  <si>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</si>
  <si>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</si>
  <si>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</si>
  <si>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</si>
  <si>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</si>
  <si>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</si>
  <si>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</si>
  <si>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</si>
  <si>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</si>
  <si>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</si>
  <si>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</si>
  <si>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</si>
  <si>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</si>
  <si>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</si>
  <si>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</si>
  <si>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</si>
  <si>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</si>
  <si>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</si>
  <si>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</si>
  <si>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</si>
  <si>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</si>
  <si>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</si>
  <si>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</si>
  <si>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</si>
  <si>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</si>
  <si>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</si>
  <si>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</si>
  <si>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</si>
  <si>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</si>
  <si>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</si>
  <si>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</si>
  <si>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</si>
  <si>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</si>
  <si>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</si>
  <si>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</si>
  <si>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</si>
  <si>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</si>
  <si>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</si>
  <si>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</si>
  <si>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</si>
  <si>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</si>
  <si>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</si>
  <si>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</si>
  <si>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</si>
  <si>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</si>
  <si>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</si>
  <si>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</si>
  <si>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</si>
  <si>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</si>
  <si>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</si>
  <si>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</si>
  <si>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</si>
  <si>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</si>
  <si>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</si>
  <si>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</si>
  <si>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</si>
  <si>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</si>
  <si>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</si>
  <si>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</si>
  <si>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</si>
  <si>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</si>
  <si>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</si>
  <si>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</si>
  <si>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</si>
  <si>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</si>
  <si>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</si>
  <si>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</si>
  <si>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</si>
  <si>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</si>
  <si>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</si>
  <si>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</si>
  <si>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</si>
  <si>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</si>
  <si>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</si>
  <si>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</si>
  <si>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</si>
  <si>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</si>
  <si>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</si>
  <si>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</si>
  <si>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</si>
  <si>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</si>
  <si>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</si>
  <si>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</si>
  <si>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</si>
  <si>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</si>
  <si>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</si>
  <si>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</si>
  <si>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</si>
  <si>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</si>
  <si>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</si>
  <si>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</si>
  <si>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</si>
  <si>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</si>
  <si>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</si>
  <si>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</si>
  <si>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</si>
  <si>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</si>
  <si>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</si>
  <si>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</si>
  <si>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</si>
  <si>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</si>
  <si>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</si>
  <si>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</si>
  <si>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</si>
  <si>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</si>
  <si>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</si>
  <si>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</si>
  <si>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</si>
  <si>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</si>
  <si>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</si>
  <si>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</si>
  <si>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</si>
  <si>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</si>
  <si>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</si>
  <si>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</si>
  <si>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</si>
  <si>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</si>
  <si>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</si>
  <si>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</si>
  <si>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</si>
  <si>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</si>
  <si>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</si>
  <si>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</si>
  <si>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</si>
  <si>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</si>
  <si>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</si>
  <si>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</si>
  <si>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</si>
  <si>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</si>
  <si>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</si>
  <si>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</si>
  <si>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</si>
  <si>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</si>
  <si>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</si>
  <si>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</si>
  <si>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</si>
  <si>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</si>
  <si>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</si>
  <si>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</si>
  <si>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</si>
  <si>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</si>
  <si>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</si>
  <si>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</si>
  <si>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</si>
  <si>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</si>
  <si>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</si>
  <si>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</si>
  <si>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</si>
  <si>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</si>
  <si>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</si>
  <si>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</si>
  <si>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</si>
  <si>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</si>
  <si>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</si>
  <si>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</si>
  <si>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</si>
  <si>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</si>
  <si>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</si>
  <si>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</si>
  <si>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</si>
  <si>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</si>
  <si>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</si>
  <si>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</si>
  <si>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</si>
  <si>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</si>
  <si>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</si>
  <si>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</si>
  <si>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</si>
  <si>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</si>
  <si>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</si>
  <si>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</si>
  <si>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</si>
  <si>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</si>
  <si>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</si>
  <si>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</si>
  <si>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</si>
  <si>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</si>
  <si>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</si>
  <si>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</si>
  <si>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</si>
  <si>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</si>
  <si>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</si>
  <si>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</si>
  <si>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</si>
  <si>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</si>
  <si>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</si>
  <si>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</si>
  <si>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</si>
  <si>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</si>
  <si>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</si>
  <si>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</si>
  <si>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</si>
  <si>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</si>
  <si>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</si>
  <si>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</si>
  <si>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</si>
  <si>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</si>
  <si>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</si>
  <si>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</si>
  <si>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</si>
  <si>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</si>
  <si>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</si>
  <si>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</si>
  <si>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</si>
  <si>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</si>
  <si>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</si>
  <si>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</si>
  <si>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</si>
  <si>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</si>
  <si>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</si>
  <si>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</si>
  <si>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</si>
  <si>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</si>
  <si>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</si>
  <si>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</si>
  <si>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</si>
  <si>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</si>
  <si>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</si>
  <si>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</si>
  <si>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</si>
  <si>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</si>
  <si>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</si>
  <si>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</si>
  <si>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</si>
  <si>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</si>
  <si>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</si>
  <si>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</si>
  <si>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</si>
  <si>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</si>
  <si>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</si>
  <si>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</si>
  <si>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</si>
  <si>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</si>
  <si>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</si>
  <si>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</si>
  <si>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</si>
  <si>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</si>
  <si>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</si>
  <si>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</si>
  <si>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</si>
  <si>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</si>
  <si>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</si>
  <si>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</si>
  <si>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</si>
  <si>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</si>
  <si>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</si>
  <si>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</si>
  <si>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</si>
  <si>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</si>
  <si>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</si>
  <si>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</si>
  <si>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</si>
  <si>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</si>
  <si>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</si>
  <si>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</si>
  <si>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</si>
  <si>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</si>
  <si>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</si>
  <si>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</si>
  <si>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</si>
  <si>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</si>
  <si>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</si>
  <si>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</si>
  <si>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</si>
  <si>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</si>
  <si>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</si>
  <si>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</si>
  <si>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</si>
  <si>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</si>
  <si>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</si>
  <si>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</si>
  <si>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</si>
  <si>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</si>
  <si>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</si>
  <si>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</si>
  <si>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</si>
  <si>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</si>
  <si>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</si>
  <si>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</si>
  <si>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</si>
  <si>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</si>
  <si>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</si>
  <si>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</si>
  <si>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</si>
  <si>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</si>
  <si>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</si>
  <si>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</si>
  <si>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</si>
  <si>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</si>
  <si>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</si>
  <si>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</si>
  <si>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</si>
  <si>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</si>
  <si>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</si>
  <si>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</si>
  <si>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</si>
  <si>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</si>
  <si>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</si>
  <si>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</si>
  <si>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</si>
  <si>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</si>
  <si>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</si>
  <si>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</si>
  <si>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</si>
  <si>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</si>
  <si>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</si>
  <si>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</si>
  <si>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</si>
  <si>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</si>
  <si>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</si>
  <si>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</si>
  <si>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</si>
  <si>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</si>
  <si>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</si>
  <si>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</si>
  <si>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</si>
  <si>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</si>
  <si>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</si>
  <si>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</si>
  <si>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</si>
  <si>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</si>
  <si>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</si>
  <si>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</si>
  <si>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</si>
  <si>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</si>
  <si>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</si>
  <si>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</si>
  <si>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</si>
  <si>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</si>
  <si>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</si>
  <si>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</si>
  <si>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</si>
  <si>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</si>
  <si>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</si>
  <si>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</si>
  <si>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</si>
  <si>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</si>
  <si>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</si>
  <si>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</si>
  <si>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</si>
  <si>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</si>
  <si>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</si>
  <si>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</si>
  <si>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</si>
  <si>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</si>
  <si>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</si>
  <si>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</si>
  <si>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</si>
  <si>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</si>
  <si>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</si>
  <si>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</si>
  <si>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</si>
  <si>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</si>
  <si>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</si>
  <si>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</si>
  <si>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</si>
  <si>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</si>
  <si>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</si>
  <si>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</si>
  <si>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</si>
  <si>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</si>
  <si>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</si>
  <si>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</si>
  <si>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</si>
  <si>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</si>
  <si>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</si>
  <si>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</si>
  <si>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</si>
  <si>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</si>
  <si>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</si>
  <si>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</si>
  <si>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</si>
  <si>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</si>
  <si>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</si>
  <si>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</si>
  <si>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</si>
  <si>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</si>
  <si>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</si>
  <si>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</si>
  <si>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</si>
  <si>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</si>
  <si>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</si>
  <si>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</si>
  <si>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</si>
  <si>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</si>
  <si>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</si>
  <si>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</si>
  <si>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</si>
  <si>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</si>
  <si>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</si>
  <si>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</si>
  <si>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</si>
  <si>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</si>
  <si>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</si>
  <si>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</si>
  <si>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</si>
  <si>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</si>
  <si>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</si>
  <si>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</si>
  <si>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</si>
  <si>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</si>
  <si>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</si>
  <si>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</si>
  <si>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</si>
  <si>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</si>
  <si>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</si>
  <si>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</si>
  <si>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</si>
  <si>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</si>
  <si>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</si>
  <si>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</si>
  <si>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</si>
  <si>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</si>
  <si>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</si>
  <si>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</si>
  <si>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</si>
  <si>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</si>
  <si>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</si>
  <si>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</si>
  <si>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</si>
  <si>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</si>
  <si>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</si>
  <si>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</si>
  <si>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</si>
  <si>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</si>
  <si>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</si>
  <si>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</si>
  <si>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</si>
  <si>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</si>
  <si>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</si>
  <si>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</si>
  <si>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</si>
  <si>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</si>
  <si>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</si>
  <si>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</si>
  <si>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</si>
  <si>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</si>
  <si>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</si>
  <si>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</si>
  <si>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</si>
  <si>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</si>
  <si>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</si>
  <si>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</si>
  <si>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</si>
  <si>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</si>
  <si>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</si>
  <si>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</si>
  <si>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</si>
  <si>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</si>
  <si>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</si>
  <si>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</si>
  <si>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</si>
  <si>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</si>
  <si>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</si>
  <si>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</si>
  <si>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</si>
  <si>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</si>
  <si>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</si>
  <si>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</si>
  <si>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</si>
  <si>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</si>
  <si>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</si>
  <si>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</si>
  <si>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</si>
  <si>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</si>
  <si>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</si>
  <si>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</si>
  <si>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</si>
  <si>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</si>
  <si>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</si>
  <si>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</si>
  <si>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</si>
  <si>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</si>
  <si>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</si>
  <si>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</si>
  <si>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</si>
  <si>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</si>
  <si>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</si>
  <si>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</si>
  <si>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</si>
  <si>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</si>
  <si>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</si>
  <si>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</si>
  <si>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</si>
  <si>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</si>
  <si>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</si>
  <si>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</si>
  <si>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</si>
  <si>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</si>
  <si>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</si>
  <si>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</si>
  <si>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</si>
  <si>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</si>
  <si>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</si>
  <si>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</si>
  <si>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</si>
  <si>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</si>
  <si>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</si>
  <si>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</si>
  <si>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</si>
  <si>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</si>
  <si>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</si>
  <si>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</si>
  <si>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</si>
  <si>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</si>
  <si>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</si>
  <si>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</si>
  <si>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</si>
  <si>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</si>
  <si>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</si>
  <si>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</si>
  <si>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</si>
  <si>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</si>
  <si>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</si>
  <si>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</si>
  <si>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</si>
  <si>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</si>
  <si>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</si>
  <si>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</si>
  <si>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</si>
  <si>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</si>
  <si>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</si>
  <si>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</si>
  <si>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</si>
  <si>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</si>
  <si>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</si>
  <si>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</si>
  <si>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</si>
  <si>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</si>
  <si>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</si>
  <si>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</si>
  <si>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</si>
  <si>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</si>
  <si>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</si>
  <si>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</si>
  <si>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</si>
  <si>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</si>
  <si>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</si>
  <si>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</si>
  <si>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</si>
  <si>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</si>
  <si>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</si>
  <si>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</si>
  <si>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</si>
  <si>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</si>
  <si>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</si>
  <si>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</si>
  <si>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</si>
  <si>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</si>
  <si>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</si>
  <si>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</si>
  <si>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</si>
  <si>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</si>
  <si>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</si>
  <si>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</si>
  <si>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</si>
  <si>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</si>
  <si>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</si>
  <si>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</si>
  <si>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</si>
  <si>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</si>
  <si>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</si>
  <si>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</si>
  <si>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</si>
  <si>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</si>
  <si>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</si>
  <si>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</si>
  <si>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</si>
  <si>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</si>
  <si>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</si>
  <si>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</si>
  <si>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</si>
  <si>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</si>
  <si>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</si>
  <si>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</si>
  <si>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</si>
  <si>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</si>
  <si>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</si>
  <si>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</si>
  <si>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</si>
  <si>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</si>
  <si>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</si>
  <si>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</si>
  <si>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</si>
  <si>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</si>
  <si>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</si>
  <si>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</si>
  <si>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</si>
  <si>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</si>
  <si>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</si>
  <si>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</si>
  <si>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</si>
  <si>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</si>
  <si>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</si>
  <si>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</si>
  <si>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</si>
  <si>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</si>
  <si>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</si>
  <si>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</si>
  <si>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</si>
  <si>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</si>
  <si>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</si>
  <si>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</si>
  <si>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</si>
  <si>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</si>
  <si>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</si>
  <si>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</si>
  <si>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</si>
  <si>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</si>
  <si>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</si>
  <si>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</si>
  <si>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</si>
  <si>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</si>
  <si>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</si>
  <si>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</si>
  <si>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</si>
  <si>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</si>
  <si>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</si>
  <si>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</si>
  <si>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</si>
  <si>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</si>
  <si>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</si>
  <si>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</si>
  <si>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</si>
  <si>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</si>
  <si>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</si>
  <si>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</si>
  <si>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</si>
  <si>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</si>
  <si>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</si>
  <si>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</si>
  <si>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</si>
  <si>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</si>
  <si>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</si>
  <si>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</si>
  <si>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</si>
  <si>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</si>
  <si>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</si>
  <si>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</si>
  <si>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</si>
  <si>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</si>
  <si>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</si>
  <si>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</si>
  <si>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</si>
  <si>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</si>
  <si>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</si>
  <si>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</si>
  <si>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</si>
  <si>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</si>
  <si>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</si>
  <si>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</si>
  <si>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</si>
  <si>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</si>
  <si>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</si>
  <si>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</si>
  <si>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</si>
  <si>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</si>
  <si>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</si>
  <si>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</si>
  <si>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</si>
  <si>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</si>
  <si>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</si>
  <si>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</si>
  <si>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</si>
  <si>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</si>
  <si>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</si>
  <si>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</si>
  <si>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</si>
  <si>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</si>
  <si>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</si>
  <si>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</si>
  <si>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</si>
  <si>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</si>
  <si>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</si>
  <si>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</si>
  <si>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</si>
  <si>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</si>
  <si>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</si>
  <si>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</si>
  <si>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</si>
  <si>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</si>
  <si>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</si>
  <si>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</si>
  <si>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</si>
  <si>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</si>
  <si>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</si>
  <si>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</si>
  <si>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</si>
  <si>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</si>
  <si>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</si>
  <si>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</si>
  <si>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</si>
  <si>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</si>
  <si>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</si>
  <si>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</si>
  <si>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</si>
  <si>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</si>
  <si>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</si>
  <si>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</si>
  <si>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</si>
  <si>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</si>
  <si>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</si>
  <si>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</si>
  <si>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</si>
  <si>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</si>
  <si>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</si>
  <si>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</si>
  <si>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</si>
  <si>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</si>
  <si>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</si>
  <si>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</si>
  <si>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</si>
  <si>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</si>
  <si>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</si>
  <si>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</si>
  <si>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</si>
  <si>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</si>
  <si>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</si>
  <si>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</si>
  <si>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</si>
  <si>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</si>
  <si>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</si>
  <si>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</si>
  <si>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</si>
  <si>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</si>
  <si>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</si>
  <si>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</si>
  <si>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</si>
  <si>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</si>
  <si>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</si>
  <si>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</si>
  <si>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</si>
  <si>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</si>
  <si>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</si>
  <si>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</si>
  <si>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</si>
  <si>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</si>
  <si>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</si>
  <si>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</si>
  <si>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</si>
  <si>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</si>
  <si>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</si>
  <si>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</si>
  <si>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</si>
  <si>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</si>
  <si>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</si>
  <si>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</si>
  <si>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</si>
  <si>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</si>
  <si>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</si>
  <si>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</si>
  <si>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</si>
  <si>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</si>
  <si>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</si>
  <si>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</si>
  <si>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</si>
  <si>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</si>
  <si>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</si>
  <si>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</si>
  <si>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</si>
  <si>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</si>
  <si>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</si>
  <si>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</si>
  <si>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</si>
  <si>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</si>
  <si>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</si>
  <si>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</si>
  <si>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</si>
  <si>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</si>
  <si>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</si>
  <si>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</si>
  <si>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</si>
  <si>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</si>
  <si>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</si>
  <si>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</si>
  <si>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</si>
  <si>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</si>
  <si>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</si>
  <si>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</si>
  <si>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</si>
  <si>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</si>
  <si>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</si>
  <si>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</si>
  <si>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</si>
  <si>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</si>
  <si>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</si>
  <si>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</si>
  <si>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</si>
  <si>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</si>
  <si>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</si>
  <si>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</si>
  <si>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</si>
  <si>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</si>
  <si>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</si>
  <si>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</si>
  <si>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</si>
  <si>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</si>
  <si>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</si>
  <si>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</si>
  <si>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</si>
  <si>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</si>
  <si>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</si>
  <si>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</si>
  <si>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</si>
  <si>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</si>
  <si>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</si>
  <si>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</si>
  <si>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</si>
  <si>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</si>
  <si>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</si>
  <si>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</si>
  <si>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</si>
  <si>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</si>
  <si>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</si>
  <si>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</si>
  <si>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</si>
  <si>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</si>
  <si>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</si>
  <si>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</si>
  <si>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</si>
  <si>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</si>
  <si>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</si>
  <si>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</si>
  <si>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</si>
  <si>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</si>
  <si>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</si>
  <si>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</si>
  <si>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</si>
  <si>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</si>
  <si>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</si>
  <si>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</si>
  <si>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</si>
  <si>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</si>
  <si>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</si>
  <si>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</si>
  <si>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</si>
  <si>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</si>
  <si>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</si>
  <si>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</si>
  <si>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</si>
  <si>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</si>
  <si>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</si>
  <si>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</si>
  <si>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</si>
  <si>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</si>
  <si>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</si>
  <si>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</si>
  <si>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</si>
  <si>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</si>
  <si>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</si>
  <si>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</si>
  <si>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</si>
  <si>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</si>
  <si>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</si>
  <si>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</si>
  <si>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</si>
  <si>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</si>
  <si>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</si>
  <si>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</si>
  <si>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</si>
  <si>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</si>
  <si>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</si>
  <si>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</si>
  <si>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</si>
  <si>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</si>
  <si>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</si>
  <si>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</si>
  <si>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</si>
  <si>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</si>
  <si>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</si>
  <si>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</si>
  <si>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</si>
  <si>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</si>
  <si>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</si>
  <si>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</si>
  <si>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</si>
  <si>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</si>
  <si>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</si>
  <si>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</si>
  <si>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</si>
  <si>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</si>
  <si>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</si>
  <si>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</si>
  <si>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</si>
  <si>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</si>
  <si>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</si>
  <si>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</si>
  <si>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</si>
  <si>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</si>
  <si>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</si>
  <si>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</si>
  <si>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</si>
  <si>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</si>
  <si>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</si>
  <si>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</si>
  <si>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</si>
  <si>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</si>
  <si>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</si>
  <si>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</si>
  <si>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</si>
  <si>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</si>
  <si>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</si>
  <si>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</si>
  <si>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</si>
  <si>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</si>
  <si>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</si>
  <si>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</si>
  <si>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</si>
  <si>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</si>
  <si>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</si>
  <si>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</si>
  <si>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</si>
  <si>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</si>
  <si>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</si>
  <si>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</si>
  <si>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</si>
  <si>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</si>
  <si>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</si>
  <si>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</si>
  <si>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</si>
  <si>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</si>
  <si>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</si>
  <si>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</si>
  <si>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</si>
  <si>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</si>
  <si>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</si>
  <si>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</si>
  <si>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</si>
  <si>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</si>
  <si>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</si>
  <si>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</si>
  <si>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</si>
  <si>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</si>
  <si>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</si>
  <si>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</si>
  <si>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</si>
  <si>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</si>
  <si>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</si>
  <si>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</si>
  <si>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</si>
  <si>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</si>
  <si>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</si>
  <si>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</si>
  <si>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</si>
  <si>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</si>
  <si>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</si>
  <si>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</si>
  <si>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</si>
  <si>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</si>
  <si>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</si>
  <si>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</si>
  <si>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</si>
  <si>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</si>
  <si>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</si>
  <si>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</si>
  <si>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</si>
  <si>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</si>
  <si>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</si>
  <si>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</si>
  <si>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</si>
  <si>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</si>
  <si>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</si>
  <si>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</si>
  <si>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</si>
  <si>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</si>
  <si>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</si>
  <si>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</si>
  <si>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</si>
  <si>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</si>
  <si>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</si>
  <si>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</si>
  <si>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</si>
  <si>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</si>
  <si>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</si>
  <si>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</si>
  <si>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</si>
  <si>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</si>
  <si>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</si>
  <si>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</si>
  <si>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</si>
  <si>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</si>
  <si>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</si>
  <si>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</si>
  <si>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</si>
  <si>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</si>
  <si>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</si>
  <si>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</si>
  <si>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</si>
  <si>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</si>
  <si>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</si>
  <si>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</si>
  <si>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</si>
  <si>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</si>
  <si>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</si>
  <si>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</si>
  <si>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</si>
  <si>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</si>
  <si>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</si>
  <si>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</si>
  <si>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</si>
  <si>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</si>
  <si>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</si>
  <si>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</si>
  <si>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</si>
  <si>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</si>
  <si>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</si>
  <si>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</si>
  <si>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</si>
  <si>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</si>
  <si>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</si>
  <si>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</si>
  <si>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</si>
  <si>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</si>
  <si>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</si>
  <si>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</si>
  <si>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</si>
  <si>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</si>
  <si>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</si>
  <si>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</si>
  <si>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</si>
  <si>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</si>
  <si>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</si>
  <si>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</si>
  <si>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</si>
  <si>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</si>
  <si>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</si>
  <si>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</si>
  <si>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</si>
  <si>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</si>
  <si>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</si>
  <si>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</si>
  <si>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</si>
  <si>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</si>
  <si>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</si>
  <si>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</si>
  <si>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</si>
  <si>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</si>
  <si>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</si>
  <si>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</si>
  <si>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</si>
  <si>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</si>
  <si>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</si>
  <si>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</si>
  <si>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</si>
  <si>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</si>
  <si>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</si>
  <si>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</si>
  <si>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</si>
  <si>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</si>
  <si>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</si>
  <si>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</si>
  <si>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</si>
  <si>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</si>
  <si>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</si>
  <si>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</si>
  <si>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</si>
  <si>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</si>
  <si>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</si>
  <si>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</si>
  <si>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</si>
  <si>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</si>
  <si>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</si>
  <si>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</si>
  <si>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</si>
  <si>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</si>
  <si>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</si>
  <si>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</si>
  <si>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</si>
  <si>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</si>
  <si>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</si>
  <si>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</si>
  <si>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</si>
  <si>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</si>
  <si>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</si>
  <si>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</si>
  <si>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</si>
  <si>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</si>
  <si>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</si>
  <si>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</si>
  <si>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</si>
  <si>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</si>
  <si>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</si>
  <si>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</si>
  <si>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</si>
  <si>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</si>
  <si>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</si>
  <si>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</si>
  <si>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</si>
  <si>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</si>
  <si>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</si>
  <si>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</si>
  <si>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</si>
  <si>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</si>
  <si>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</si>
  <si>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</si>
  <si>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</si>
  <si>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</si>
  <si>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</si>
  <si>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</si>
  <si>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</si>
  <si>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</si>
  <si>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</si>
  <si>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</si>
  <si>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</si>
  <si>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</si>
  <si>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</si>
  <si>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</si>
  <si>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</si>
  <si>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</si>
  <si>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</si>
  <si>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</si>
  <si>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</si>
  <si>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</si>
  <si>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</si>
  <si>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</si>
  <si>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</si>
  <si>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</si>
  <si>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</si>
  <si>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</si>
  <si>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</si>
  <si>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</si>
  <si>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</si>
  <si>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</si>
  <si>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</si>
  <si>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</si>
  <si>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</si>
  <si>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</si>
  <si>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</si>
  <si>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</si>
  <si>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</si>
  <si>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</si>
  <si>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</si>
  <si>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</si>
  <si>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</si>
  <si>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</si>
  <si>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</si>
  <si>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</si>
  <si>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</si>
  <si>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</si>
  <si>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</si>
  <si>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</si>
  <si>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</si>
  <si>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</si>
  <si>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</si>
  <si>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</si>
  <si>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</si>
  <si>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</si>
  <si>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</si>
  <si>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</si>
  <si>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</si>
  <si>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</si>
  <si>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</si>
  <si>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</si>
  <si>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</si>
  <si>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</si>
  <si>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</si>
  <si>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</si>
  <si>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</si>
  <si>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</si>
  <si>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</si>
  <si>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</si>
  <si>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</si>
  <si>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</si>
  <si>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</si>
  <si>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</si>
  <si>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</si>
  <si>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</si>
  <si>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</si>
  <si>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</si>
  <si>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</si>
  <si>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</si>
  <si>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</si>
  <si>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</si>
  <si>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</si>
  <si>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</si>
  <si>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</si>
  <si>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</si>
  <si>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</si>
  <si>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</si>
  <si>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</si>
  <si>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</si>
  <si>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</si>
  <si>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</si>
  <si>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</si>
  <si>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</si>
  <si>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</si>
  <si>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</si>
  <si>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</si>
  <si>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</si>
  <si>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</si>
  <si>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</si>
  <si>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</si>
  <si>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</si>
  <si>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</si>
  <si>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</si>
  <si>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</si>
  <si>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</si>
  <si>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</si>
  <si>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</si>
  <si>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</si>
  <si>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</si>
  <si>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</si>
  <si>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</si>
  <si>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</si>
  <si>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</si>
  <si>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</si>
  <si>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</si>
  <si>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</si>
  <si>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</si>
  <si>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</si>
  <si>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</si>
  <si>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</si>
  <si>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</si>
  <si>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</si>
  <si>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</si>
  <si>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</si>
  <si>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</si>
  <si>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</si>
  <si>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</si>
  <si>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</si>
  <si>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</si>
  <si>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</si>
  <si>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</si>
  <si>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</si>
  <si>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</si>
  <si>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</si>
  <si>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</si>
  <si>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</si>
  <si>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</si>
  <si>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</si>
  <si>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</si>
  <si>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</si>
  <si>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</si>
  <si>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</si>
  <si>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</si>
  <si>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</si>
  <si>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</si>
  <si>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</si>
  <si>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</si>
  <si>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</si>
  <si>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</si>
  <si>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</si>
  <si>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</si>
  <si>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</si>
  <si>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</si>
  <si>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</si>
  <si>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</si>
  <si>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</si>
  <si>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</si>
  <si>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</si>
  <si>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</si>
  <si>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</si>
  <si>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</si>
  <si>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</si>
  <si>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</si>
  <si>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</si>
  <si>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</si>
  <si>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</si>
  <si>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</si>
  <si>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</si>
  <si>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</si>
  <si>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</si>
  <si>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</si>
  <si>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</si>
  <si>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</si>
  <si>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</si>
  <si>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</si>
  <si>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</si>
  <si>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</si>
  <si>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</si>
  <si>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</si>
  <si>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</si>
  <si>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</si>
  <si>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</si>
  <si>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</si>
  <si>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</si>
  <si>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</si>
  <si>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</si>
  <si>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</si>
  <si>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</si>
  <si>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</si>
  <si>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</si>
  <si>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</si>
  <si>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</si>
  <si>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</si>
  <si>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</si>
  <si>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</si>
  <si>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</si>
  <si>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</si>
  <si>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</si>
  <si>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</si>
  <si>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</si>
  <si>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</si>
  <si>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</si>
  <si>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</si>
  <si>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</si>
  <si>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</si>
  <si>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</si>
  <si>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</si>
  <si>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</si>
  <si>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</si>
  <si>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</si>
  <si>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</si>
  <si>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</si>
  <si>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</si>
  <si>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</si>
  <si>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</si>
  <si>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</si>
  <si>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</si>
  <si>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</si>
  <si>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</si>
  <si>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</si>
  <si>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</si>
  <si>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</si>
  <si>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</si>
  <si>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</si>
  <si>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</si>
  <si>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</si>
  <si>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</si>
  <si>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</si>
  <si>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</si>
  <si>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</si>
  <si>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</si>
  <si>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</si>
  <si>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</si>
  <si>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</si>
  <si>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</si>
  <si>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</si>
  <si>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</si>
  <si>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</si>
  <si>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</si>
  <si>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</si>
  <si>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</si>
  <si>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</si>
  <si>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</si>
  <si>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</si>
  <si>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</si>
  <si>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</si>
  <si>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</si>
  <si>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</si>
  <si>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</si>
  <si>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</si>
  <si>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</si>
  <si>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</si>
  <si>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</si>
  <si>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</si>
  <si>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</si>
  <si>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</si>
  <si>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</si>
  <si>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</si>
  <si>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</si>
  <si>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</si>
  <si>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</si>
  <si>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</si>
  <si>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</si>
  <si>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</si>
  <si>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</si>
  <si>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</si>
  <si>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</si>
  <si>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</si>
  <si>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</si>
  <si>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</si>
  <si>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</si>
  <si>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</si>
  <si>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</si>
  <si>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</si>
  <si>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</si>
  <si>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</si>
  <si>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</si>
  <si>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</si>
  <si>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</si>
  <si>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</si>
  <si>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</si>
  <si>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</si>
  <si>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</si>
  <si>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</si>
  <si>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</si>
  <si>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</si>
  <si>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</si>
  <si>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</si>
  <si>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</si>
  <si>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</si>
  <si>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</si>
  <si>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</si>
  <si>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</si>
  <si>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</si>
  <si>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</si>
  <si>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</si>
  <si>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</si>
  <si>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</si>
  <si>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</si>
  <si>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</si>
  <si>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</si>
  <si>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</si>
  <si>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</si>
  <si>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</si>
  <si>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</si>
  <si>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</si>
  <si>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</si>
  <si>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</si>
  <si>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</si>
  <si>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</si>
  <si>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</si>
  <si>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</si>
  <si>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</si>
  <si>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</si>
  <si>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</si>
  <si>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</si>
  <si>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</si>
  <si>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</si>
  <si>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</si>
  <si>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</si>
  <si>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</si>
  <si>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</si>
  <si>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</si>
  <si>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</si>
  <si>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</si>
  <si>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</si>
  <si>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</si>
  <si>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</si>
  <si>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</si>
  <si>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</si>
  <si>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</si>
  <si>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</si>
  <si>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</si>
  <si>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</si>
  <si>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</si>
  <si>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</si>
  <si>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</si>
  <si>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</si>
  <si>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</si>
  <si>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</si>
  <si>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</si>
  <si>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</si>
  <si>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</si>
  <si>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</si>
  <si>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</si>
  <si>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</si>
  <si>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</si>
  <si>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</si>
  <si>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</si>
  <si>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</si>
  <si>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</si>
  <si>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</si>
  <si>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</si>
  <si>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</si>
  <si>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</si>
  <si>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</si>
  <si>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</si>
  <si>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</si>
  <si>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</si>
  <si>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</si>
  <si>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</si>
  <si>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</si>
  <si>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</si>
  <si>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</si>
  <si>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</si>
  <si>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</si>
  <si>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</si>
  <si>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</si>
  <si>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</si>
  <si>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</si>
  <si>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</si>
  <si>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</si>
  <si>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</si>
  <si>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</si>
  <si>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</si>
  <si>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</si>
  <si>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</si>
  <si>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</si>
  <si>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</si>
  <si>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</si>
  <si>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</si>
  <si>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</si>
  <si>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</si>
  <si>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</si>
  <si>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</si>
  <si>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</si>
  <si>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</si>
  <si>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</si>
  <si>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</si>
  <si>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</si>
  <si>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</si>
  <si>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</si>
  <si>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</si>
  <si>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</si>
  <si>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</si>
  <si>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</si>
  <si>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</si>
  <si>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</si>
  <si>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</si>
  <si>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</si>
  <si>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</si>
  <si>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</si>
  <si>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</si>
  <si>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</si>
  <si>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</si>
  <si>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</si>
  <si>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</si>
  <si>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</si>
  <si>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</si>
  <si>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</si>
  <si>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</si>
  <si>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</si>
  <si>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</si>
  <si>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</si>
  <si>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</si>
  <si>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</si>
  <si>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</si>
  <si>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</si>
  <si>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</si>
  <si>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</si>
  <si>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</si>
  <si>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</si>
  <si>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</si>
  <si>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</si>
  <si>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</si>
  <si>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</si>
  <si>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</si>
  <si>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</si>
  <si>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</si>
  <si>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</si>
  <si>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</si>
  <si>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</si>
  <si>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</si>
  <si>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</si>
  <si>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</si>
  <si>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</si>
  <si>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</si>
  <si>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</si>
  <si>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</si>
  <si>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</si>
  <si>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</si>
  <si>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</si>
  <si>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</si>
  <si>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</si>
  <si>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</si>
  <si>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</si>
  <si>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</si>
  <si>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</si>
  <si>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</si>
  <si>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</si>
  <si>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</si>
  <si>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</si>
  <si>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</si>
  <si>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</si>
  <si>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</si>
  <si>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</si>
  <si>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</si>
  <si>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</si>
  <si>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</si>
  <si>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</si>
  <si>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</si>
  <si>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</si>
  <si>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</si>
  <si>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</si>
  <si>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</si>
  <si>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</si>
  <si>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</si>
  <si>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</si>
  <si>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</si>
  <si>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</si>
  <si>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</si>
  <si>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</si>
  <si>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</si>
  <si>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</si>
  <si>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</si>
  <si>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</si>
  <si>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</si>
  <si>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</si>
  <si>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</si>
  <si>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</si>
  <si>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</si>
  <si>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</si>
  <si>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</si>
  <si>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</si>
  <si>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</si>
  <si>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</si>
  <si>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</si>
  <si>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</si>
  <si>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</si>
  <si>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</si>
  <si>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</si>
  <si>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</si>
  <si>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</si>
  <si>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</si>
  <si>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</si>
  <si>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</si>
  <si>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</si>
  <si>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</si>
  <si>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</si>
  <si>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</si>
  <si>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</si>
  <si>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</si>
  <si>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</si>
  <si>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</si>
  <si>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</si>
  <si>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</si>
  <si>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</si>
  <si>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</si>
  <si>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</si>
  <si>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</si>
  <si>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</si>
  <si>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</si>
  <si>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</si>
  <si>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</si>
  <si>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</si>
  <si>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</si>
  <si>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</si>
  <si>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</si>
  <si>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</si>
  <si>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</si>
  <si>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</si>
  <si>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</si>
  <si>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</si>
  <si>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</si>
  <si>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</si>
  <si>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</si>
  <si>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</si>
  <si>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</si>
  <si>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</si>
  <si>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</si>
  <si>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</si>
  <si>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</si>
  <si>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</si>
  <si>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</si>
  <si>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</si>
  <si>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</si>
  <si>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</si>
  <si>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</si>
  <si>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</si>
  <si>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</si>
  <si>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</si>
  <si>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</si>
  <si>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</si>
  <si>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</si>
  <si>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</si>
  <si>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</si>
  <si>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</si>
  <si>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</si>
  <si>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</si>
  <si>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</si>
  <si>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</si>
  <si>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</si>
  <si>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</si>
  <si>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</si>
  <si>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</si>
  <si>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</si>
  <si>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</si>
  <si>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</si>
  <si>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</si>
  <si>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</si>
  <si>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</si>
  <si>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</si>
  <si>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</si>
  <si>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</si>
  <si>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</si>
  <si>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</si>
  <si>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</si>
  <si>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</si>
  <si>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</si>
  <si>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</si>
  <si>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</si>
  <si>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</si>
  <si>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</si>
  <si>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</si>
  <si>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</si>
  <si>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</si>
  <si>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</si>
  <si>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</si>
  <si>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</si>
  <si>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</si>
  <si>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</si>
  <si>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</si>
  <si>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</si>
  <si>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</si>
  <si>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</si>
  <si>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</si>
  <si>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</si>
  <si>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</si>
  <si>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</si>
  <si>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</si>
  <si>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</si>
  <si>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</si>
  <si>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</si>
  <si>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</si>
  <si>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</si>
  <si>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</si>
  <si>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</si>
  <si>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</si>
  <si>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</si>
  <si>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</si>
  <si>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</si>
  <si>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</si>
  <si>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</si>
  <si>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</si>
  <si>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</si>
  <si>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</si>
  <si>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</si>
  <si>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</si>
  <si>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</si>
  <si>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</si>
  <si>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</si>
  <si>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</si>
  <si>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</si>
  <si>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</si>
  <si>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</si>
  <si>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</si>
  <si>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</si>
  <si>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</si>
  <si>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</si>
  <si>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</si>
  <si>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</si>
  <si>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</si>
  <si>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</si>
  <si>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</si>
  <si>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</si>
  <si>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</si>
  <si>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</si>
  <si>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</si>
  <si>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</si>
  <si>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</si>
  <si>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</si>
  <si>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</si>
  <si>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</si>
  <si>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</si>
  <si>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</si>
  <si>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</si>
  <si>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</si>
  <si>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</si>
  <si>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</si>
  <si>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</si>
  <si>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</si>
  <si>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</si>
  <si>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</si>
  <si>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</si>
  <si>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</si>
  <si>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</si>
  <si>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</si>
  <si>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</si>
  <si>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</si>
  <si>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</si>
  <si>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</si>
  <si>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</si>
  <si>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</si>
  <si>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</si>
  <si>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</si>
  <si>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</si>
  <si>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</si>
  <si>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</si>
  <si>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</si>
  <si>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</si>
  <si>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</si>
  <si>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</si>
  <si>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</si>
  <si>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</si>
  <si>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</si>
  <si>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</si>
  <si>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</si>
  <si>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</si>
  <si>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</si>
  <si>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</si>
  <si>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</si>
  <si>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</si>
  <si>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</si>
  <si>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</si>
  <si>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</si>
  <si>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</si>
  <si>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</si>
  <si>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</si>
  <si>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</si>
  <si>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</si>
  <si>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</si>
  <si>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</si>
  <si>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</si>
  <si>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</si>
  <si>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</si>
  <si>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</si>
  <si>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</si>
  <si>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</si>
  <si>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</si>
  <si>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</si>
  <si>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</si>
  <si>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</si>
  <si>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</si>
  <si>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</si>
  <si>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</si>
  <si>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</si>
  <si>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</si>
  <si>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</si>
  <si>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</si>
  <si>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</si>
  <si>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</si>
  <si>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</si>
  <si>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</si>
  <si>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</si>
  <si>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</si>
  <si>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</si>
  <si>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</si>
  <si>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</si>
  <si>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</si>
  <si>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</si>
  <si>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</si>
  <si>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</si>
  <si>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</si>
  <si>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</si>
  <si>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</si>
  <si>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</si>
  <si>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</si>
  <si>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</si>
  <si>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</si>
  <si>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</si>
  <si>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</si>
  <si>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</si>
  <si>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</si>
  <si>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</si>
  <si>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</si>
  <si>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</si>
  <si>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</si>
  <si>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</si>
  <si>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</si>
  <si>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</si>
  <si>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</si>
  <si>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</si>
  <si>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</si>
  <si>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</si>
  <si>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</si>
  <si>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</si>
  <si>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</si>
  <si>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</si>
  <si>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</si>
  <si>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</si>
  <si>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</si>
  <si>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</si>
  <si>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</si>
  <si>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</si>
  <si>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</si>
  <si>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</si>
  <si>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</si>
  <si>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</si>
  <si>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</si>
  <si>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</si>
  <si>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</si>
  <si>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</si>
  <si>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</si>
  <si>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</si>
  <si>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</si>
  <si>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</si>
  <si>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</si>
  <si>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</si>
  <si>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</si>
  <si>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</si>
  <si>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</si>
  <si>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</si>
  <si>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</si>
  <si>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</si>
  <si>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</si>
  <si>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</si>
  <si>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</si>
  <si>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</si>
  <si>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</si>
  <si>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</si>
  <si>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</si>
  <si>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</si>
  <si>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</si>
  <si>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</si>
  <si>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</si>
  <si>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</si>
  <si>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</si>
  <si>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</si>
  <si>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</si>
  <si>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</si>
  <si>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</si>
  <si>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</si>
  <si>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</si>
  <si>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</si>
  <si>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</si>
  <si>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</si>
  <si>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</si>
  <si>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</si>
  <si>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</si>
  <si>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</si>
  <si>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</si>
  <si>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</si>
  <si>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</si>
  <si>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</si>
  <si>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</si>
  <si>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</si>
  <si>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</si>
  <si>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</si>
  <si>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</si>
  <si>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</si>
  <si>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</si>
  <si>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</si>
  <si>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</si>
  <si>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</si>
  <si>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</si>
  <si>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</si>
  <si>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</si>
  <si>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</si>
  <si>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</si>
  <si>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</si>
  <si>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</si>
  <si>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</si>
  <si>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</si>
  <si>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</si>
  <si>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</si>
  <si>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</si>
  <si>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</si>
  <si>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</si>
  <si>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</si>
  <si>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</si>
  <si>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</si>
  <si>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</si>
  <si>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</si>
  <si>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</si>
  <si>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</si>
  <si>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</si>
  <si>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</si>
  <si>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</si>
  <si>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</si>
  <si>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</si>
  <si>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</si>
  <si>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</si>
  <si>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</si>
  <si>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</si>
  <si>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</si>
  <si>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</si>
  <si>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</si>
  <si>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</si>
  <si>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</si>
  <si>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</si>
  <si>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</si>
  <si>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</si>
  <si>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</si>
  <si>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</si>
  <si>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</si>
  <si>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</si>
  <si>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</si>
  <si>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</si>
  <si>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</si>
  <si>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</si>
  <si>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</si>
  <si>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</si>
  <si>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</si>
  <si>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</si>
  <si>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</si>
  <si>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</si>
  <si>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</si>
  <si>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</si>
  <si>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</si>
  <si>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</si>
  <si>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</si>
  <si>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</si>
  <si>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</si>
  <si>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</si>
  <si>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</si>
  <si>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</si>
  <si>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</si>
  <si>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</si>
  <si>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</si>
  <si>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</si>
  <si>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</si>
  <si>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</si>
  <si>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</si>
  <si>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</si>
  <si>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</si>
  <si>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</si>
  <si>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</si>
  <si>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</si>
  <si>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</si>
  <si>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</si>
  <si>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</si>
  <si>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</si>
  <si>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</si>
  <si>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</si>
  <si>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</si>
  <si>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</si>
  <si>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</si>
  <si>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</si>
  <si>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</si>
  <si>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</si>
  <si>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</si>
  <si>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</si>
  <si>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</si>
  <si>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</si>
  <si>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</si>
  <si>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</si>
  <si>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</si>
  <si>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</si>
  <si>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</si>
  <si>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</si>
  <si>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</si>
  <si>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</si>
  <si>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</si>
  <si>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</si>
  <si>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</si>
  <si>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</si>
  <si>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</si>
  <si>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</si>
  <si>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</si>
  <si>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</si>
  <si>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</si>
  <si>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</si>
  <si>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</si>
  <si>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</si>
  <si>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</si>
  <si>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</si>
  <si>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</si>
  <si>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</si>
  <si>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</si>
  <si>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</si>
  <si>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</si>
  <si>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</si>
  <si>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</si>
  <si>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</si>
  <si>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</si>
  <si>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</si>
  <si>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</si>
  <si>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</si>
  <si>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</si>
  <si>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</si>
  <si>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</si>
  <si>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</si>
  <si>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</si>
  <si>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</si>
  <si>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</si>
  <si>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</si>
  <si>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</si>
  <si>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</si>
  <si>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</si>
  <si>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</si>
  <si>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</si>
  <si>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</si>
  <si>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</si>
  <si>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</si>
  <si>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</si>
  <si>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</si>
  <si>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</si>
  <si>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</si>
  <si>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</si>
  <si>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</si>
  <si>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</si>
  <si>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</si>
  <si>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</si>
  <si>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</si>
  <si>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</si>
  <si>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</si>
  <si>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</si>
  <si>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</si>
  <si>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</si>
  <si>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</si>
  <si>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</si>
  <si>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</si>
  <si>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</si>
  <si>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</si>
  <si>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</si>
  <si>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</si>
  <si>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</si>
  <si>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</si>
  <si>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</si>
  <si>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</si>
  <si>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</si>
  <si>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</si>
  <si>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</si>
  <si>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</si>
  <si>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</si>
  <si>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</si>
  <si>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</si>
  <si>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</si>
  <si>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</si>
  <si>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</si>
  <si>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</si>
  <si>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</si>
  <si>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</si>
  <si>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</si>
  <si>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</si>
  <si>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</si>
  <si>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</si>
  <si>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</si>
  <si>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</si>
  <si>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</si>
  <si>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</si>
  <si>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</si>
  <si>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</si>
  <si>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</si>
  <si>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</si>
  <si>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</si>
  <si>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</si>
  <si>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</si>
  <si>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</si>
  <si>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</si>
  <si>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</si>
  <si>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</si>
  <si>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</si>
  <si>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</si>
  <si>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</si>
  <si>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</si>
  <si>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</si>
  <si>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</si>
  <si>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</si>
  <si>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</si>
  <si>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</si>
  <si>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</si>
  <si>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</si>
  <si>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</si>
  <si>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</si>
  <si>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</si>
  <si>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</si>
  <si>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</si>
  <si>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</si>
  <si>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</si>
  <si>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</si>
  <si>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</si>
  <si>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</si>
  <si>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</si>
  <si>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</si>
  <si>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</si>
  <si>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</si>
  <si>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</si>
  <si>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</si>
  <si>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</si>
  <si>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</si>
  <si>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</si>
  <si>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</si>
  <si>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</si>
  <si>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</si>
  <si>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</si>
  <si>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</si>
  <si>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</si>
  <si>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</si>
  <si>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</si>
  <si>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</si>
  <si>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</si>
  <si>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</si>
  <si>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</si>
  <si>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</si>
  <si>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</si>
  <si>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</si>
  <si>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</si>
  <si>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</si>
  <si>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</si>
  <si>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</si>
  <si>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</si>
  <si>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</si>
  <si>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</si>
  <si>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</si>
  <si>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</si>
  <si>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</si>
  <si>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</si>
  <si>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</si>
  <si>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</si>
  <si>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</si>
  <si>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</si>
  <si>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</si>
  <si>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</si>
  <si>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</si>
  <si>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</si>
  <si>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</si>
  <si>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</si>
  <si>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</si>
  <si>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</si>
  <si>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</si>
  <si>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</si>
  <si>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</si>
  <si>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</si>
  <si>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</si>
  <si>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</si>
  <si>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</si>
  <si>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</si>
  <si>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</si>
  <si>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</si>
  <si>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</si>
  <si>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</si>
  <si>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</si>
  <si>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</si>
  <si>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</si>
  <si>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</si>
  <si>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</si>
  <si>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</si>
  <si>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</si>
  <si>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</si>
  <si>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</si>
  <si>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</si>
  <si>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</si>
  <si>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</si>
  <si>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</si>
  <si>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</si>
  <si>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</si>
  <si>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</si>
  <si>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</si>
  <si>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</si>
  <si>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</si>
  <si>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</si>
  <si>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</si>
  <si>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</si>
  <si>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</si>
  <si>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</si>
  <si>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</si>
  <si>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</si>
  <si>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</si>
  <si>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</si>
  <si>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</si>
  <si>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</si>
  <si>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</si>
  <si>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</si>
  <si>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</si>
  <si>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</si>
  <si>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</si>
  <si>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</si>
  <si>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</si>
  <si>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</si>
  <si>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</si>
  <si>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</si>
  <si>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</si>
  <si>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</si>
  <si>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</si>
  <si>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</si>
  <si>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</si>
  <si>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</si>
  <si>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</si>
  <si>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</si>
  <si>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</si>
  <si>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</si>
  <si>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</si>
  <si>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</si>
  <si>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</si>
  <si>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</si>
  <si>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</si>
  <si>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</si>
  <si>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</si>
  <si>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</si>
  <si>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</si>
  <si>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</si>
  <si>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</si>
  <si>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</si>
  <si>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</si>
  <si>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</si>
  <si>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</si>
  <si>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</si>
  <si>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</si>
  <si>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</si>
  <si>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</si>
  <si>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</si>
  <si>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</si>
  <si>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</si>
  <si>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</si>
  <si>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</si>
  <si>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</si>
  <si>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</si>
  <si>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</si>
  <si>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</si>
  <si>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</si>
  <si>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</si>
  <si>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</si>
  <si>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</si>
  <si>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</si>
  <si>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</si>
  <si>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</si>
  <si>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</si>
  <si>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</si>
  <si>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</si>
  <si>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</si>
  <si>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</si>
  <si>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</si>
  <si>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</si>
  <si>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</si>
  <si>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</si>
  <si>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</si>
  <si>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</si>
  <si>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</si>
  <si>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</si>
  <si>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</si>
  <si>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</si>
  <si>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</si>
  <si>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</si>
  <si>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</si>
  <si>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</si>
  <si>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</si>
  <si>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</si>
  <si>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</si>
  <si>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</si>
  <si>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</si>
  <si>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</si>
  <si>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</si>
  <si>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</si>
  <si>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</si>
  <si>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</si>
  <si>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</si>
  <si>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</si>
  <si>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</si>
  <si>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</si>
  <si>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</si>
  <si>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</si>
  <si>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</si>
  <si>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</si>
  <si>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</si>
  <si>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</si>
  <si>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</si>
  <si>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</si>
  <si>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</si>
  <si>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</si>
  <si>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</si>
  <si>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</si>
  <si>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</si>
  <si>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</si>
  <si>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</si>
  <si>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</si>
  <si>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</si>
  <si>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</si>
  <si>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</si>
  <si>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</si>
  <si>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</si>
  <si>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</si>
  <si>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</si>
  <si>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</si>
  <si>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</si>
  <si>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</si>
  <si>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</si>
  <si>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</si>
  <si>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</si>
  <si>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</si>
  <si>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</si>
  <si>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</si>
  <si>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</si>
  <si>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</si>
  <si>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</si>
  <si>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</si>
  <si>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</si>
  <si>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</si>
  <si>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</si>
  <si>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</si>
  <si>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</si>
  <si>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</si>
  <si>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</si>
  <si>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</si>
  <si>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</si>
  <si>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</si>
  <si>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</si>
  <si>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</si>
  <si>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</si>
  <si>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</si>
  <si>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</si>
  <si>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</si>
  <si>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</si>
  <si>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</si>
  <si>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</si>
  <si>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</si>
  <si>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</si>
  <si>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</si>
  <si>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</si>
  <si>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</si>
  <si>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</si>
  <si>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</si>
  <si>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</si>
  <si>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</si>
  <si>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</si>
  <si>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</si>
  <si>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</si>
  <si>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</si>
  <si>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</si>
  <si>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</si>
  <si>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</si>
  <si>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</si>
  <si>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</si>
  <si>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</si>
  <si>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</si>
  <si>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</si>
  <si>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</si>
  <si>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</si>
  <si>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</si>
  <si>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</si>
  <si>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</si>
  <si>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</si>
  <si>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</si>
  <si>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</si>
  <si>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</si>
  <si>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</si>
  <si>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</si>
  <si>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</si>
  <si>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</si>
  <si>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</si>
  <si>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</si>
  <si>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</si>
  <si>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</si>
  <si>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</si>
  <si>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</si>
  <si>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</si>
  <si>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</si>
  <si>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</si>
  <si>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</si>
  <si>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</si>
  <si>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</si>
  <si>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</si>
  <si>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</si>
  <si>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</si>
  <si>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</si>
  <si>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</si>
  <si>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</si>
  <si>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</si>
  <si>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</si>
  <si>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</si>
  <si>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</si>
  <si>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</si>
  <si>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</si>
  <si>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</si>
  <si>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</si>
  <si>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</si>
  <si>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</si>
  <si>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</si>
  <si>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</si>
  <si>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</si>
  <si>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</si>
  <si>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</si>
  <si>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</si>
  <si>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</si>
  <si>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</si>
  <si>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</si>
  <si>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</si>
  <si>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</si>
  <si>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</si>
  <si>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</si>
  <si>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</si>
  <si>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</si>
  <si>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</si>
  <si>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</si>
  <si>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</si>
  <si>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</si>
  <si>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</si>
  <si>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</si>
  <si>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</si>
  <si>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</si>
  <si>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</si>
  <si>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</si>
  <si>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</si>
  <si>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</si>
  <si>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</si>
  <si>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</si>
  <si>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</si>
  <si>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</si>
  <si>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</si>
  <si>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</si>
  <si>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</si>
  <si>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</si>
  <si>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</si>
  <si>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</si>
  <si>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</si>
  <si>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</si>
  <si>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</si>
  <si>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</si>
  <si>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</si>
  <si>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</si>
  <si>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</si>
  <si>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</si>
  <si>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</si>
  <si>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</si>
  <si>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</si>
  <si>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</si>
  <si>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</si>
  <si>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</si>
  <si>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</si>
  <si>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</si>
  <si>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</si>
  <si>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</si>
  <si>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</si>
  <si>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</si>
  <si>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</si>
  <si>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</si>
  <si>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</si>
  <si>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</si>
  <si>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</si>
  <si>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</si>
  <si>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</si>
  <si>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</si>
  <si>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</si>
  <si>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</si>
  <si>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</si>
  <si>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</si>
  <si>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</si>
  <si>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</si>
  <si>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</si>
  <si>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</si>
  <si>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</si>
  <si>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</si>
  <si>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</si>
  <si>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</si>
  <si>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</si>
  <si>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</si>
  <si>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</si>
  <si>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</si>
  <si>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</si>
  <si>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</si>
  <si>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</si>
  <si>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</si>
  <si>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</si>
  <si>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</si>
  <si>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</si>
  <si>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</si>
  <si>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</si>
  <si>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</si>
  <si>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</si>
  <si>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</si>
  <si>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</si>
  <si>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</si>
  <si>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</si>
  <si>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</si>
  <si>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</si>
  <si>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</si>
  <si>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</si>
  <si>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</si>
  <si>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</si>
  <si>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</si>
  <si>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</si>
  <si>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</si>
  <si>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</si>
  <si>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</si>
  <si>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</si>
  <si>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</si>
  <si>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</si>
  <si>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</si>
  <si>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</si>
  <si>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</si>
  <si>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</si>
  <si>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</si>
  <si>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</si>
  <si>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</si>
  <si>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</si>
  <si>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</si>
  <si>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</si>
  <si>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</si>
  <si>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</si>
  <si>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</si>
  <si>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</si>
  <si>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</si>
  <si>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</si>
  <si>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</si>
  <si>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</si>
  <si>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</si>
  <si>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</si>
  <si>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</si>
  <si>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</si>
  <si>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</si>
  <si>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</si>
  <si>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</si>
  <si>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</si>
  <si>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</si>
  <si>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</si>
  <si>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</si>
  <si>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</si>
  <si>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</si>
  <si>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</si>
  <si>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</si>
  <si>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</si>
  <si>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</si>
  <si>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</si>
  <si>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</si>
  <si>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</si>
  <si>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</si>
  <si>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</si>
  <si>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</si>
  <si>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</si>
  <si>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</si>
  <si>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</si>
  <si>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</si>
  <si>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</si>
  <si>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</si>
  <si>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</si>
  <si>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</si>
  <si>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</si>
  <si>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</si>
  <si>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</si>
  <si>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</si>
  <si>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</si>
  <si>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</si>
  <si>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</si>
  <si>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</si>
  <si>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</si>
  <si>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</si>
  <si>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</si>
  <si>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</si>
  <si>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</si>
  <si>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</si>
  <si>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</si>
  <si>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</si>
  <si>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</si>
  <si>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</si>
  <si>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</si>
  <si>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</si>
  <si>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</si>
  <si>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</si>
  <si>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</si>
  <si>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</si>
  <si>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</si>
  <si>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</si>
  <si>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</si>
  <si>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</si>
  <si>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</si>
  <si>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</si>
  <si>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</si>
  <si>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</si>
  <si>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</si>
  <si>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</si>
  <si>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</si>
  <si>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</si>
  <si>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</si>
  <si>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</si>
  <si>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</si>
  <si>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</si>
  <si>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</si>
  <si>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</si>
  <si>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</si>
  <si>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</si>
  <si>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</si>
  <si>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</si>
  <si>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</si>
  <si>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</si>
  <si>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</si>
  <si>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</si>
  <si>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</si>
  <si>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</si>
  <si>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</si>
  <si>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</si>
  <si>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</si>
  <si>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</si>
  <si>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</si>
  <si>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</si>
  <si>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</si>
  <si>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</si>
  <si>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</si>
  <si>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</si>
  <si>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</si>
  <si>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</si>
  <si>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</si>
  <si>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</si>
  <si>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</si>
  <si>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</si>
  <si>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</si>
  <si>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</si>
  <si>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</si>
  <si>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</si>
  <si>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</si>
  <si>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</si>
  <si>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</si>
  <si>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</si>
  <si>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</si>
  <si>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</si>
  <si>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</si>
  <si>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</si>
  <si>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</si>
  <si>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</si>
  <si>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</si>
  <si>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</si>
  <si>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</si>
  <si>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</si>
  <si>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</si>
  <si>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</si>
  <si>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</si>
  <si>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</si>
  <si>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</si>
  <si>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</si>
  <si>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</si>
  <si>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</si>
  <si>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</si>
  <si>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</si>
  <si>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</si>
  <si>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</si>
  <si>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</si>
  <si>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</si>
  <si>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</si>
  <si>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</si>
  <si>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</si>
  <si>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</si>
  <si>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</si>
  <si>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</si>
  <si>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</si>
  <si>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</si>
  <si>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</si>
  <si>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</si>
  <si>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</si>
  <si>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</si>
  <si>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</si>
  <si>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</si>
  <si>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</si>
  <si>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</si>
  <si>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</si>
  <si>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</si>
  <si>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</si>
  <si>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</si>
  <si>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</si>
  <si>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</si>
  <si>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</si>
  <si>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</si>
  <si>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</si>
  <si>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</si>
  <si>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</si>
  <si>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</si>
  <si>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</si>
  <si>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</si>
  <si>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</si>
  <si>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</si>
  <si>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</si>
  <si>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</si>
  <si>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</si>
  <si>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</si>
  <si>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</si>
  <si>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</si>
  <si>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</si>
  <si>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</si>
  <si>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</si>
  <si>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</si>
  <si>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</si>
  <si>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</si>
  <si>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</si>
  <si>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</si>
  <si>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</si>
  <si>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</si>
  <si>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</si>
  <si>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</si>
  <si>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</si>
  <si>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</si>
  <si>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</si>
  <si>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</si>
  <si>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</si>
  <si>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</si>
  <si>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</si>
  <si>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</si>
  <si>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</si>
  <si>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</si>
  <si>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</si>
  <si>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</si>
  <si>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</si>
  <si>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</si>
  <si>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</si>
  <si>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</si>
  <si>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</si>
  <si>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</si>
  <si>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</si>
  <si>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</si>
  <si>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</si>
  <si>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</si>
  <si>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</si>
  <si>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</si>
  <si>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</si>
  <si>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</si>
  <si>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</si>
  <si>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</si>
  <si>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</si>
  <si>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</si>
  <si>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</si>
  <si>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</si>
  <si>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</si>
  <si>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</si>
  <si>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</si>
  <si>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</si>
  <si>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</si>
  <si>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</si>
  <si>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</si>
  <si>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</si>
  <si>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</si>
  <si>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</si>
  <si>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</si>
  <si>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</si>
  <si>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</si>
  <si>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</si>
  <si>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</si>
  <si>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</si>
  <si>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</si>
  <si>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</si>
  <si>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</si>
  <si>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</si>
  <si>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</si>
  <si>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</si>
  <si>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</si>
  <si>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</si>
  <si>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</si>
  <si>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</si>
  <si>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</si>
  <si>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</si>
  <si>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</si>
  <si>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</si>
  <si>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</si>
  <si>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</si>
  <si>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</si>
  <si>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</si>
  <si>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</si>
  <si>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</si>
  <si>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</si>
  <si>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</si>
  <si>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</si>
  <si>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</si>
  <si>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</si>
  <si>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</si>
  <si>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</si>
  <si>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</si>
  <si>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</si>
  <si>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</si>
  <si>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</si>
  <si>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</si>
  <si>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</si>
  <si>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</si>
  <si>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</si>
  <si>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</si>
  <si>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</si>
  <si>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</si>
  <si>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</si>
  <si>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</si>
  <si>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</si>
  <si>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</si>
  <si>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</si>
  <si>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</si>
  <si>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</si>
  <si>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</si>
  <si>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</si>
  <si>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</si>
  <si>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</si>
  <si>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</si>
  <si>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</si>
  <si>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</si>
  <si>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</si>
  <si>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</si>
  <si>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</si>
  <si>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</si>
  <si>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</si>
  <si>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</si>
  <si>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</si>
  <si>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</si>
  <si>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</si>
  <si>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</si>
  <si>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</si>
  <si>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</si>
  <si>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</si>
  <si>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</si>
  <si>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</si>
  <si>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</si>
  <si>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</si>
  <si>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</si>
  <si>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</si>
  <si>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</si>
  <si>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</si>
  <si>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</si>
  <si>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</si>
  <si>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</si>
  <si>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</si>
  <si>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</si>
  <si>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</si>
  <si>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</si>
  <si>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</si>
  <si>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</si>
  <si>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</si>
  <si>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</si>
  <si>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</si>
  <si>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</si>
  <si>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</si>
  <si>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</si>
  <si>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</si>
  <si>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</si>
  <si>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</si>
  <si>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</si>
  <si>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</si>
  <si>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</si>
  <si>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</si>
  <si>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</si>
  <si>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</si>
  <si>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</si>
  <si>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</si>
  <si>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</si>
  <si>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</si>
  <si>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</si>
  <si>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</si>
  <si>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</si>
  <si>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</si>
  <si>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</si>
  <si>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</si>
  <si>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</si>
  <si>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</si>
  <si>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</si>
  <si>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</si>
  <si>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</si>
  <si>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</si>
  <si>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</si>
  <si>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</si>
  <si>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</si>
  <si>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</si>
  <si>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</si>
  <si>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</si>
  <si>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</si>
  <si>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</si>
  <si>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</si>
  <si>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</si>
  <si>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</si>
  <si>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</si>
  <si>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</si>
  <si>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</si>
  <si>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</si>
  <si>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</si>
  <si>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</si>
  <si>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</si>
  <si>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</si>
  <si>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</si>
  <si>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</si>
  <si>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</si>
  <si>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</si>
  <si>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</si>
  <si>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</si>
  <si>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</si>
  <si>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</si>
  <si>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</si>
  <si>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</si>
  <si>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</si>
  <si>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</si>
  <si>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</si>
  <si>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</si>
  <si>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</si>
  <si>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</si>
  <si>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</si>
  <si>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</si>
  <si>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</si>
  <si>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</si>
  <si>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</si>
  <si>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</si>
  <si>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</si>
  <si>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</si>
  <si>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</si>
  <si>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</si>
  <si>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</si>
  <si>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</si>
  <si>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</si>
  <si>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</si>
  <si>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</si>
  <si>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</si>
  <si>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</si>
  <si>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</si>
  <si>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</si>
  <si>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</si>
  <si>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</si>
  <si>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</si>
  <si>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</si>
  <si>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</si>
  <si>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</si>
  <si>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</si>
  <si>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</si>
  <si>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</si>
  <si>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</si>
  <si>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</si>
  <si>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</si>
  <si>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</si>
  <si>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</si>
  <si>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</si>
  <si>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</si>
  <si>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</si>
  <si>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</si>
  <si>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</si>
  <si>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</si>
  <si>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</si>
  <si>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</si>
  <si>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</si>
  <si>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</si>
  <si>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</si>
  <si>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</si>
  <si>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</si>
  <si>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</si>
  <si>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</si>
  <si>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</si>
  <si>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</si>
  <si>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</si>
  <si>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</si>
  <si>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</si>
  <si>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</si>
  <si>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</si>
  <si>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</si>
  <si>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</si>
  <si>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</si>
  <si>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</si>
  <si>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</si>
  <si>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</si>
  <si>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</si>
  <si>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</si>
  <si>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</si>
  <si>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</si>
  <si>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</si>
  <si>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</si>
  <si>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</si>
  <si>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</si>
  <si>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</si>
  <si>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</si>
  <si>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</si>
  <si>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</si>
  <si>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</si>
  <si>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</si>
  <si>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</si>
  <si>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</si>
  <si>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</si>
  <si>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</si>
  <si>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</si>
  <si>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</si>
  <si>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</si>
  <si>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</si>
  <si>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</si>
  <si>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</si>
  <si>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</si>
  <si>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</si>
  <si>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</si>
  <si>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</si>
  <si>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</si>
  <si>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</si>
  <si>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</si>
  <si>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</si>
  <si>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</si>
  <si>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</si>
  <si>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</si>
  <si>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</si>
  <si>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</si>
  <si>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</si>
  <si>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</si>
  <si>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</si>
  <si>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</si>
  <si>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</si>
  <si>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</si>
  <si>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</si>
  <si>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</si>
  <si>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</si>
  <si>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</si>
  <si>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</si>
  <si>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</si>
  <si>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</si>
  <si>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</si>
  <si>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</si>
  <si>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</si>
  <si>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</si>
  <si>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</si>
  <si>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</si>
  <si>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</si>
  <si>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</si>
  <si>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</si>
  <si>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</si>
  <si>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</si>
  <si>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</si>
  <si>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</si>
  <si>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</si>
  <si>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</si>
  <si>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</si>
  <si>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</si>
  <si>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</si>
  <si>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</si>
  <si>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</si>
  <si>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</si>
  <si>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</si>
  <si>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</si>
  <si>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</si>
  <si>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</si>
  <si>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</si>
  <si>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</si>
  <si>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</si>
  <si>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</si>
  <si>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</si>
  <si>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</si>
  <si>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</si>
  <si>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</si>
  <si>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</si>
  <si>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</si>
  <si>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</si>
  <si>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</si>
  <si>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</si>
  <si>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</si>
  <si>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</si>
  <si>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</si>
  <si>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</si>
  <si>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</si>
  <si>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</si>
  <si>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</si>
  <si>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</si>
  <si>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</si>
  <si>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</si>
  <si>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</si>
  <si>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</si>
  <si>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</si>
  <si>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</si>
  <si>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</si>
  <si>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</si>
  <si>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</si>
  <si>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</si>
  <si>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</si>
  <si>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</si>
  <si>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</si>
  <si>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</si>
  <si>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</si>
  <si>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</si>
  <si>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</si>
  <si>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</si>
  <si>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</si>
  <si>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</si>
  <si>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</si>
  <si>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</si>
  <si>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</si>
  <si>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</si>
  <si>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</si>
  <si>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</si>
  <si>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</si>
  <si>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</si>
  <si>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</si>
  <si>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</si>
  <si>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</si>
  <si>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</si>
  <si>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</si>
  <si>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</si>
  <si>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</si>
  <si>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</si>
  <si>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</si>
  <si>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</si>
  <si>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</si>
  <si>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</si>
  <si>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</si>
  <si>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</si>
  <si>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</si>
  <si>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</si>
  <si>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</si>
  <si>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</si>
  <si>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</si>
  <si>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</si>
  <si>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</si>
  <si>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</si>
  <si>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</si>
  <si>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</si>
  <si>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</si>
  <si>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</si>
  <si>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</si>
  <si>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</si>
  <si>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</si>
  <si>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</si>
  <si>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</si>
  <si>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</si>
  <si>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</si>
  <si>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</si>
  <si>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</si>
  <si>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</si>
  <si>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</si>
  <si>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</si>
  <si>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</si>
  <si>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</si>
  <si>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</si>
  <si>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</si>
  <si>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</si>
  <si>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</si>
  <si>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</si>
  <si>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</si>
  <si>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</si>
  <si>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</si>
  <si>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</si>
  <si>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</si>
  <si>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</si>
  <si>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</si>
  <si>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</si>
  <si>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</si>
  <si>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</si>
  <si>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</si>
  <si>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</si>
  <si>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</si>
  <si>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</si>
  <si>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</si>
  <si>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</si>
  <si>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</si>
  <si>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</si>
  <si>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</si>
  <si>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</si>
  <si>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</si>
  <si>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</si>
  <si>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</si>
  <si>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</si>
  <si>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</si>
  <si>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</si>
  <si>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</si>
  <si>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</si>
  <si>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</si>
  <si>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</si>
  <si>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</si>
  <si>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</si>
  <si>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</si>
  <si>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</si>
  <si>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</si>
  <si>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</si>
  <si>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</si>
  <si>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</si>
  <si>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</si>
  <si>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</si>
  <si>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</si>
  <si>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</si>
  <si>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</si>
  <si>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</si>
  <si>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</si>
  <si>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</si>
  <si>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</si>
  <si>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</si>
  <si>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</si>
  <si>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</si>
  <si>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</si>
  <si>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</si>
  <si>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</si>
  <si>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</si>
  <si>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</si>
  <si>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</si>
  <si>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</si>
  <si>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</si>
  <si>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</si>
  <si>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</si>
  <si>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</si>
  <si>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</si>
  <si>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</si>
  <si>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</si>
  <si>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</si>
  <si>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</si>
  <si>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</si>
  <si>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</si>
  <si>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</si>
  <si>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</si>
  <si>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</si>
  <si>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</si>
  <si>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</si>
  <si>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</si>
  <si>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</si>
  <si>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</si>
  <si>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</si>
  <si>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</si>
  <si>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</si>
  <si>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</si>
  <si>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</si>
  <si>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</si>
  <si>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</si>
  <si>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</si>
  <si>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</si>
  <si>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</si>
  <si>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</si>
  <si>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</si>
  <si>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</si>
  <si>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</si>
  <si>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</si>
  <si>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</si>
  <si>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</si>
  <si>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</si>
  <si>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</si>
  <si>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</si>
  <si>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</si>
  <si>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</si>
  <si>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</si>
  <si>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</si>
  <si>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</si>
  <si>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</si>
  <si>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</si>
  <si>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</si>
  <si>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</si>
  <si>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</si>
  <si>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</si>
  <si>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</si>
  <si>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</si>
  <si>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</si>
  <si>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</si>
  <si>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</si>
  <si>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</si>
  <si>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</si>
  <si>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</si>
  <si>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</si>
  <si>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</si>
  <si>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</si>
  <si>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</si>
  <si>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</si>
  <si>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</si>
  <si>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</si>
  <si>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</si>
  <si>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</si>
  <si>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</si>
  <si>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</si>
  <si>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</si>
  <si>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</si>
  <si>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</si>
  <si>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</si>
  <si>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</si>
  <si>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</si>
  <si>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</si>
  <si>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</si>
  <si>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</si>
  <si>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</si>
  <si>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</si>
  <si>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</si>
  <si>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</si>
  <si>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</si>
  <si>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</si>
  <si>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</si>
  <si>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</si>
  <si>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</si>
  <si>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</si>
  <si>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</si>
  <si>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</si>
  <si>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</si>
  <si>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</si>
  <si>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</si>
  <si>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</si>
  <si>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</si>
  <si>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</si>
  <si>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</si>
  <si>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</si>
  <si>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</si>
  <si>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</si>
  <si>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</si>
  <si>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</si>
  <si>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</si>
  <si>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</si>
  <si>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</si>
  <si>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</si>
  <si>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</si>
  <si>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</si>
  <si>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</si>
  <si>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</si>
  <si>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</si>
  <si>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</si>
  <si>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</si>
  <si>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</si>
  <si>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</si>
  <si>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</si>
  <si>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</si>
  <si>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</si>
  <si>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</si>
  <si>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</si>
  <si>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</si>
  <si>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</si>
  <si>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</si>
  <si>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</si>
  <si>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</si>
  <si>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</si>
  <si>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</si>
  <si>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</si>
  <si>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</si>
  <si>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</si>
  <si>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</si>
  <si>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</si>
  <si>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</si>
  <si>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</si>
  <si>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</si>
  <si>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</si>
  <si>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</si>
  <si>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</si>
  <si>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</si>
  <si>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</si>
  <si>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</si>
  <si>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</si>
  <si>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</si>
  <si>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</si>
  <si>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</si>
  <si>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</si>
  <si>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</si>
  <si>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</si>
  <si>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</si>
  <si>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</si>
  <si>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</si>
  <si>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</si>
  <si>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</si>
  <si>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</si>
  <si>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</si>
  <si>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</si>
  <si>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</si>
  <si>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</si>
  <si>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</si>
  <si>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</si>
  <si>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</si>
  <si>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</si>
  <si>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</si>
  <si>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</si>
  <si>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</si>
  <si>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</si>
  <si>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</si>
  <si>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</si>
  <si>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</si>
  <si>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</si>
  <si>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</si>
  <si>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</si>
  <si>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</si>
  <si>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</si>
  <si>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</si>
  <si>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</si>
  <si>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</si>
  <si>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</si>
  <si>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</si>
  <si>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</si>
  <si>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</si>
  <si>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</si>
  <si>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</si>
  <si>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</si>
  <si>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</si>
  <si>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</si>
  <si>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</si>
  <si>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</si>
  <si>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</si>
  <si>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</si>
  <si>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</si>
  <si>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</si>
  <si>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</si>
  <si>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</si>
  <si>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</si>
  <si>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</si>
  <si>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</si>
  <si>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</si>
  <si>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</si>
  <si>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</si>
  <si>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</si>
  <si>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</si>
  <si>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</si>
  <si>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</si>
  <si>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</si>
  <si>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</si>
  <si>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</si>
  <si>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</si>
  <si>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</si>
  <si>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</si>
  <si>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</si>
  <si>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</si>
  <si>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</si>
  <si>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</si>
  <si>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</si>
  <si>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</si>
  <si>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</si>
  <si>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</si>
  <si>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</si>
  <si>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</si>
  <si>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</si>
  <si>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</si>
  <si>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</si>
  <si>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</si>
  <si>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</si>
  <si>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</si>
  <si>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</si>
  <si>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</si>
  <si>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</si>
  <si>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</si>
  <si>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</si>
  <si>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</si>
  <si>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</si>
  <si>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</si>
  <si>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</si>
  <si>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</si>
  <si>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</si>
  <si>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</si>
  <si>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</si>
  <si>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</si>
  <si>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</si>
  <si>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</si>
  <si>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</si>
  <si>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</si>
  <si>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</si>
  <si>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</si>
  <si>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</si>
  <si>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</si>
  <si>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</si>
  <si>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</si>
  <si>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</si>
  <si>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</si>
  <si>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</si>
  <si>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</si>
  <si>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</si>
  <si>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</si>
  <si>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</si>
  <si>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</si>
  <si>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</si>
  <si>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</si>
  <si>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</si>
  <si>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</si>
  <si>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</si>
  <si>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</si>
  <si>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</si>
  <si>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</si>
  <si>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</si>
  <si>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</si>
  <si>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</si>
  <si>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</si>
  <si>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</si>
  <si>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</si>
  <si>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</si>
  <si>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</si>
  <si>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</si>
  <si>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</si>
  <si>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</si>
  <si>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</si>
  <si>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</si>
  <si>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</si>
  <si>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</si>
  <si>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</si>
  <si>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</si>
  <si>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</si>
  <si>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</si>
  <si>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</si>
  <si>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</si>
  <si>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</si>
  <si>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</si>
  <si>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</si>
  <si>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</si>
  <si>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</si>
  <si>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</si>
  <si>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</si>
  <si>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</si>
  <si>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</si>
  <si>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</si>
  <si>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</si>
  <si>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</si>
  <si>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</si>
  <si>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</si>
  <si>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</si>
  <si>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</si>
  <si>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</si>
  <si>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</si>
  <si>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</si>
  <si>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</si>
  <si>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</si>
  <si>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</si>
  <si>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</si>
  <si>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</si>
  <si>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</si>
  <si>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</si>
  <si>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</si>
  <si>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</si>
  <si>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</si>
  <si>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</si>
  <si>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</si>
  <si>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</si>
  <si>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</si>
  <si>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</si>
  <si>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</si>
  <si>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</si>
  <si>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</si>
  <si>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</si>
  <si>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</si>
  <si>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</si>
  <si>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</si>
  <si>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</si>
  <si>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</si>
  <si>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</si>
  <si>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</si>
  <si>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</si>
  <si>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</si>
  <si>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</si>
  <si>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</si>
  <si>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</si>
  <si>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</si>
  <si>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</si>
  <si>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</si>
  <si>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</si>
  <si>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</si>
  <si>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</si>
  <si>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</si>
  <si>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</si>
  <si>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</si>
  <si>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</si>
  <si>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</si>
  <si>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</si>
  <si>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</si>
  <si>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</si>
  <si>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</si>
  <si>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</si>
  <si>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</si>
  <si>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</si>
  <si>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</si>
  <si>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</si>
  <si>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</si>
  <si>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</si>
  <si>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</si>
  <si>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</si>
  <si>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</si>
  <si>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</si>
  <si>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</si>
  <si>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</si>
  <si>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</si>
  <si>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</si>
  <si>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</si>
  <si>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</si>
  <si>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</si>
  <si>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</si>
  <si>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</si>
  <si>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</si>
  <si>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</si>
  <si>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</si>
  <si>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</si>
  <si>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</si>
  <si>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</si>
  <si>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</si>
  <si>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</si>
  <si>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</si>
  <si>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</si>
  <si>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</si>
  <si>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</si>
  <si>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</si>
  <si>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</si>
  <si>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</si>
  <si>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</si>
  <si>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</si>
  <si>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</si>
  <si>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</si>
  <si>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</si>
  <si>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</si>
  <si>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</si>
  <si>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</si>
  <si>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</si>
  <si>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</si>
  <si>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</si>
  <si>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</si>
  <si>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</si>
  <si>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</si>
  <si>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</si>
  <si>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</si>
  <si>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</si>
  <si>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</si>
  <si>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</si>
  <si>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</si>
  <si>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</si>
  <si>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</si>
  <si>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</si>
  <si>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</si>
  <si>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</si>
  <si>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</si>
  <si>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</si>
  <si>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</si>
  <si>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</si>
  <si>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</si>
  <si>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</si>
  <si>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</si>
  <si>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</si>
  <si>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</si>
  <si>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</si>
  <si>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</si>
  <si>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</si>
  <si>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</si>
  <si>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</si>
  <si>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</si>
  <si>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</si>
  <si>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</si>
  <si>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</si>
  <si>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</si>
  <si>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</si>
  <si>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</si>
  <si>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</si>
  <si>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</si>
  <si>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</si>
  <si>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</si>
  <si>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</si>
  <si>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</si>
  <si>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</si>
  <si>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</si>
  <si>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</si>
  <si>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</si>
  <si>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</si>
  <si>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</si>
  <si>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</si>
  <si>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</si>
  <si>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</si>
  <si>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</si>
  <si>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</si>
  <si>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</si>
  <si>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</si>
  <si>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</si>
  <si>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</si>
  <si>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</si>
  <si>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</si>
  <si>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</si>
  <si>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</si>
  <si>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</si>
  <si>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</si>
  <si>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</si>
  <si>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</si>
  <si>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</si>
  <si>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</si>
  <si>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</si>
  <si>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</si>
  <si>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</si>
  <si>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</si>
  <si>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</si>
  <si>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</si>
  <si>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</si>
  <si>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</si>
  <si>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</si>
  <si>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</si>
  <si>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</si>
  <si>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</si>
  <si>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</si>
  <si>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</si>
  <si>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</si>
  <si>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</si>
  <si>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</si>
  <si>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</si>
  <si>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</si>
  <si>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</si>
  <si>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</si>
  <si>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</si>
  <si>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</si>
  <si>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</si>
  <si>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</si>
  <si>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</si>
  <si>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</si>
  <si>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</si>
  <si>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</si>
  <si>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</si>
  <si>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</si>
  <si>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</si>
  <si>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</si>
  <si>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</si>
  <si>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</si>
  <si>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</si>
  <si>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</si>
  <si>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</si>
  <si>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</si>
  <si>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</si>
  <si>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</si>
  <si>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</si>
  <si>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</si>
  <si>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</si>
  <si>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</si>
  <si>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</si>
  <si>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</si>
  <si>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</si>
  <si>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</si>
  <si>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</si>
  <si>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</si>
  <si>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</si>
  <si>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</si>
  <si>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</si>
  <si>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</si>
  <si>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</si>
  <si>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</si>
  <si>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</si>
  <si>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</si>
  <si>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</si>
  <si>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</si>
  <si>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</si>
  <si>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</si>
  <si>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</si>
  <si>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</si>
  <si>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</si>
  <si>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</si>
  <si>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</si>
  <si>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</si>
  <si>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</si>
  <si>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</si>
  <si>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</si>
  <si>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</si>
  <si>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</si>
  <si>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</si>
  <si>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</si>
  <si>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</si>
  <si>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</si>
  <si>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</si>
  <si>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</si>
  <si>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</si>
  <si>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</si>
  <si>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</si>
  <si>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</si>
  <si>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</si>
  <si>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</si>
  <si>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</si>
  <si>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</si>
  <si>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</si>
  <si>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</si>
  <si>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</si>
  <si>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</si>
  <si>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</si>
  <si>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</si>
  <si>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</si>
  <si>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</si>
  <si>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</si>
  <si>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</si>
  <si>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</si>
  <si>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</si>
  <si>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</si>
  <si>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</si>
  <si>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</si>
  <si>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</si>
  <si>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</si>
  <si>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</si>
  <si>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</si>
  <si>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</si>
  <si>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</si>
  <si>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</si>
  <si>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</si>
  <si>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</si>
  <si>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</si>
  <si>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</si>
  <si>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</si>
  <si>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</si>
  <si>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</si>
  <si>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</si>
  <si>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</si>
  <si>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</si>
  <si>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</si>
  <si>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</si>
  <si>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</si>
  <si>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</si>
  <si>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</si>
  <si>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</si>
  <si>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</si>
  <si>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</si>
  <si>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</si>
  <si>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</si>
  <si>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</si>
  <si>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</si>
  <si>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</si>
  <si>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</si>
  <si>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</si>
  <si>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</si>
  <si>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</si>
  <si>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</si>
  <si>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</si>
  <si>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</si>
  <si>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</si>
  <si>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</si>
  <si>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</si>
  <si>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</si>
  <si>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</si>
  <si>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</si>
  <si>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</si>
  <si>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</si>
  <si>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</si>
  <si>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</si>
  <si>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</si>
  <si>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</si>
  <si>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</si>
  <si>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</si>
  <si>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</si>
  <si>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</si>
  <si>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</si>
  <si>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</si>
  <si>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</si>
  <si>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</si>
  <si>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</si>
  <si>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</si>
  <si>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</si>
  <si>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</si>
  <si>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</si>
  <si>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</si>
  <si>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</si>
  <si>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</si>
  <si>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</si>
  <si>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</si>
  <si>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</si>
  <si>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</si>
  <si>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</si>
  <si>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</si>
  <si>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</si>
  <si>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</si>
  <si>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</si>
  <si>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</si>
  <si>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</si>
  <si>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</si>
  <si>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</si>
  <si>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</si>
  <si>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</si>
  <si>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</si>
  <si>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</si>
  <si>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</si>
  <si>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</si>
  <si>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</si>
  <si>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</si>
  <si>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</si>
  <si>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</si>
  <si>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</si>
  <si>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</si>
  <si>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</si>
  <si>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</si>
  <si>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</si>
  <si>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</si>
  <si>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</si>
  <si>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</si>
  <si>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</si>
  <si>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</si>
  <si>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</si>
  <si>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</si>
  <si>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</si>
  <si>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</si>
  <si>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</si>
  <si>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</si>
  <si>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</si>
  <si>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</si>
  <si>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</si>
  <si>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</si>
  <si>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</si>
  <si>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</si>
  <si>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</si>
  <si>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</si>
  <si>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</si>
  <si>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</si>
  <si>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</si>
  <si>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</si>
  <si>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</si>
  <si>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</si>
  <si>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</si>
  <si>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</si>
  <si>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</si>
  <si>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</si>
  <si>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</si>
  <si>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</si>
  <si>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</si>
  <si>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</si>
  <si>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</si>
  <si>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</si>
  <si>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</si>
  <si>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</si>
  <si>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</si>
  <si>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</si>
  <si>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</si>
  <si>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</si>
  <si>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</si>
  <si>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</si>
  <si>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</si>
  <si>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</si>
  <si>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</si>
  <si>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</si>
  <si>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</si>
  <si>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</si>
  <si>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</si>
  <si>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</si>
  <si>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</si>
  <si>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</si>
  <si>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</si>
  <si>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</si>
  <si>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</si>
  <si>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</si>
  <si>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</si>
  <si>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</si>
  <si>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</si>
  <si>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</si>
  <si>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</si>
  <si>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</si>
  <si>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</si>
  <si>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</si>
  <si>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</si>
  <si>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</si>
  <si>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</si>
  <si>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</si>
  <si>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</si>
  <si>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</si>
  <si>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</si>
  <si>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</si>
  <si>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</si>
  <si>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</si>
  <si>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</si>
  <si>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</si>
  <si>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</si>
  <si>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</si>
  <si>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</si>
  <si>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</si>
  <si>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</si>
  <si>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</si>
  <si>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</si>
  <si>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</si>
  <si>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</si>
  <si>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</si>
  <si>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</si>
  <si>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</si>
  <si>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</si>
  <si>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</si>
  <si>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</si>
  <si>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</si>
  <si>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</si>
  <si>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</si>
  <si>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</si>
  <si>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</si>
  <si>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</si>
  <si>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</si>
  <si>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</si>
  <si>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</si>
  <si>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</si>
  <si>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</si>
  <si>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</si>
  <si>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</si>
  <si>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</si>
  <si>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</si>
  <si>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</si>
  <si>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</si>
  <si>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</si>
  <si>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</si>
  <si>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</si>
  <si>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</si>
  <si>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</si>
  <si>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</si>
  <si>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</si>
  <si>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</si>
  <si>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</si>
  <si>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</si>
  <si>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</si>
  <si>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</si>
  <si>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</si>
  <si>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</si>
  <si>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</si>
  <si>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</si>
  <si>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</si>
  <si>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</si>
  <si>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</si>
  <si>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</si>
  <si>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</si>
  <si>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</si>
  <si>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</si>
  <si>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</si>
  <si>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</si>
  <si>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</si>
  <si>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</si>
  <si>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</si>
  <si>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</si>
  <si>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</si>
  <si>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</si>
  <si>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</si>
  <si>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</si>
  <si>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</si>
  <si>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</si>
  <si>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</si>
  <si>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</si>
  <si>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</si>
  <si>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</si>
  <si>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</si>
  <si>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</si>
  <si>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</si>
  <si>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</si>
  <si>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</si>
  <si>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</si>
  <si>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</si>
  <si>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</si>
  <si>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</si>
  <si>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</si>
  <si>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</si>
  <si>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</si>
  <si>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</si>
  <si>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</si>
  <si>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</si>
  <si>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</si>
  <si>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</si>
  <si>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</si>
  <si>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</si>
  <si>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</si>
  <si>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</si>
  <si>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</si>
  <si>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</si>
  <si>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</si>
  <si>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</si>
  <si>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</si>
  <si>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</si>
  <si>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</si>
  <si>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</si>
  <si>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</si>
  <si>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</si>
  <si>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</si>
  <si>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</si>
  <si>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</si>
  <si>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</si>
  <si>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</si>
  <si>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</si>
  <si>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</si>
  <si>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</si>
  <si>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</si>
  <si>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</si>
  <si>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</si>
  <si>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</si>
  <si>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</si>
  <si>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</si>
  <si>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</si>
  <si>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</si>
  <si>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</si>
  <si>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</si>
  <si>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</si>
  <si>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</si>
  <si>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</si>
  <si>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</si>
  <si>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</si>
  <si>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</si>
  <si>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</si>
  <si>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</si>
  <si>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</si>
  <si>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</si>
  <si>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</si>
  <si>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</si>
  <si>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</si>
  <si>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</si>
  <si>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</si>
  <si>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</si>
  <si>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</si>
  <si>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</si>
  <si>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</si>
  <si>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</si>
  <si>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</si>
  <si>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</si>
  <si>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</si>
  <si>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</si>
  <si>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</si>
  <si>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</si>
  <si>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</si>
  <si>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</si>
  <si>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</si>
  <si>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</si>
  <si>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</si>
  <si>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</si>
  <si>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</si>
  <si>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</si>
  <si>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</si>
  <si>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</si>
  <si>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</si>
  <si>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</si>
  <si>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</si>
  <si>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</si>
  <si>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</si>
  <si>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</si>
  <si>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</si>
  <si>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</si>
  <si>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</si>
  <si>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</si>
  <si>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</si>
  <si>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</si>
  <si>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</si>
  <si>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</si>
  <si>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</si>
  <si>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</si>
  <si>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</si>
  <si>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</si>
  <si>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</si>
  <si>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</si>
  <si>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</si>
  <si>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</si>
  <si>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</si>
  <si>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</si>
  <si>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</si>
  <si>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</si>
  <si>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</si>
  <si>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</si>
  <si>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</si>
  <si>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</si>
  <si>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</si>
  <si>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</si>
  <si>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</si>
  <si>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</si>
  <si>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</si>
  <si>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</si>
  <si>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</si>
  <si>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</si>
  <si>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</si>
  <si>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</si>
  <si>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</si>
  <si>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</si>
  <si>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</si>
  <si>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</si>
  <si>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</si>
  <si>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</si>
  <si>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</si>
  <si>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</si>
  <si>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</si>
  <si>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</si>
  <si>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</si>
  <si>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</si>
  <si>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</si>
  <si>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</si>
  <si>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</si>
  <si>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</si>
  <si>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</si>
  <si>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</si>
  <si>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</si>
  <si>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</si>
  <si>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</si>
  <si>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</si>
  <si>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</si>
  <si>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</si>
  <si>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</si>
  <si>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</si>
  <si>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</si>
  <si>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</si>
  <si>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</si>
  <si>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</si>
  <si>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</si>
  <si>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</si>
  <si>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</si>
  <si>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</si>
  <si>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</si>
  <si>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</si>
  <si>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</si>
  <si>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</si>
  <si>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</si>
  <si>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</si>
  <si>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</si>
  <si>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</si>
  <si>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</si>
  <si>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</si>
  <si>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</si>
  <si>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</si>
  <si>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</si>
  <si>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</si>
  <si>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</si>
  <si>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</si>
  <si>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</si>
  <si>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</si>
  <si>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</si>
  <si>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</si>
  <si>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</si>
  <si>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</si>
  <si>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</si>
  <si>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</si>
  <si>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</si>
  <si>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</si>
  <si>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</si>
  <si>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</si>
  <si>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</si>
  <si>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</si>
  <si>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</si>
  <si>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</si>
  <si>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</si>
  <si>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</si>
  <si>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</si>
  <si>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</si>
  <si>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</si>
  <si>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</si>
  <si>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</si>
  <si>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</si>
  <si>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</si>
  <si>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</si>
  <si>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</si>
  <si>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</si>
  <si>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</si>
  <si>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</si>
  <si>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</si>
  <si>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</si>
  <si>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</si>
  <si>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</si>
  <si>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</si>
  <si>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</si>
  <si>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</si>
  <si>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</si>
  <si>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</si>
  <si>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</si>
  <si>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</si>
  <si>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</si>
  <si>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</si>
  <si>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</si>
  <si>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</si>
  <si>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</si>
  <si>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</si>
  <si>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</si>
  <si>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</si>
  <si>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</si>
  <si>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</si>
  <si>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</si>
  <si>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</si>
  <si>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</si>
  <si>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</si>
  <si>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</si>
  <si>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</si>
  <si>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</si>
  <si>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</si>
  <si>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</si>
  <si>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</si>
  <si>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</si>
  <si>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</si>
  <si>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</si>
  <si>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</si>
  <si>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</si>
  <si>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</si>
  <si>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</si>
  <si>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</si>
  <si>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</si>
  <si>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</si>
  <si>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</si>
  <si>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</si>
  <si>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</si>
  <si>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</si>
  <si>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</si>
  <si>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</si>
  <si>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</si>
  <si>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</si>
  <si>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</si>
  <si>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</si>
  <si>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</si>
  <si>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</si>
  <si>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</si>
  <si>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</si>
  <si>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</si>
  <si>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</si>
  <si>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</si>
  <si>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</si>
  <si>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</si>
  <si>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</si>
  <si>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</si>
  <si>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</si>
  <si>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</si>
  <si>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</si>
  <si>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</si>
  <si>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</si>
  <si>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</si>
  <si>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</si>
  <si>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</si>
  <si>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</si>
  <si>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</si>
  <si>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</si>
  <si>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</si>
  <si>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</si>
  <si>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</si>
  <si>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</si>
  <si>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</si>
  <si>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</si>
  <si>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</si>
  <si>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</si>
  <si>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</si>
  <si>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</si>
  <si>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</si>
  <si>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</si>
  <si>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</si>
  <si>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</si>
  <si>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</si>
  <si>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</si>
  <si>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</si>
  <si>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</si>
  <si>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</si>
  <si>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</si>
  <si>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</si>
  <si>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</si>
  <si>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</si>
  <si>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</si>
  <si>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</si>
  <si>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</si>
  <si>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</si>
  <si>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</si>
  <si>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</si>
  <si>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</si>
  <si>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</si>
  <si>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</si>
  <si>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</si>
  <si>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</si>
  <si>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</si>
  <si>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</si>
  <si>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</si>
  <si>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</si>
  <si>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</si>
  <si>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</si>
  <si>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</si>
  <si>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</si>
  <si>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</si>
  <si>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</si>
  <si>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</si>
  <si>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</si>
  <si>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</si>
  <si>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</si>
  <si>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</si>
  <si>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</si>
  <si>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</si>
  <si>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</si>
  <si>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</si>
  <si>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</si>
  <si>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</si>
  <si>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</si>
  <si>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</si>
  <si>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</si>
  <si>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</si>
  <si>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</si>
  <si>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</si>
  <si>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</si>
  <si>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</si>
  <si>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</si>
  <si>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</si>
  <si>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</si>
  <si>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</si>
  <si>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</si>
  <si>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</si>
  <si>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</si>
  <si>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</si>
  <si>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</si>
  <si>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</si>
  <si>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</si>
  <si>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</si>
  <si>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</si>
  <si>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</si>
  <si>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</si>
  <si>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</si>
  <si>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</si>
  <si>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</si>
  <si>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</si>
  <si>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</si>
  <si>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</si>
  <si>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</si>
  <si>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</si>
  <si>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</si>
  <si>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</si>
  <si>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</si>
  <si>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</si>
  <si>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</si>
  <si>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</si>
  <si>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</si>
  <si>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</si>
  <si>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</si>
  <si>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</si>
  <si>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</si>
  <si>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</si>
  <si>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</si>
  <si>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</si>
  <si>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</si>
  <si>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</si>
  <si>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</si>
  <si>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</si>
  <si>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</si>
  <si>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</si>
  <si>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</si>
  <si>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</si>
  <si>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</si>
  <si>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</si>
  <si>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</si>
  <si>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</si>
  <si>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</si>
  <si>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</si>
  <si>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</si>
  <si>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</si>
  <si>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</si>
  <si>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</si>
  <si>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</si>
  <si>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</si>
  <si>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</si>
  <si>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</si>
  <si>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</si>
  <si>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</si>
  <si>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</si>
  <si>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</si>
  <si>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</si>
  <si>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</si>
  <si>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</si>
  <si>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</si>
  <si>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</si>
  <si>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</si>
  <si>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</si>
  <si>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</si>
  <si>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</si>
  <si>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</si>
  <si>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</si>
  <si>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</si>
  <si>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</si>
  <si>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</si>
  <si>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</si>
  <si>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</si>
  <si>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</si>
  <si>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</si>
  <si>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</si>
  <si>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</si>
  <si>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</si>
  <si>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</si>
  <si>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</si>
  <si>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</si>
  <si>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</si>
  <si>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</si>
  <si>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</si>
  <si>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</si>
  <si>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</si>
  <si>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</si>
  <si>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</si>
  <si>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</si>
  <si>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</si>
  <si>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</si>
  <si>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</si>
  <si>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</si>
  <si>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</si>
  <si>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</si>
  <si>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</si>
  <si>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</si>
  <si>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</si>
  <si>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</si>
  <si>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</si>
  <si>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</si>
  <si>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</si>
  <si>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</si>
  <si>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</si>
  <si>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</si>
  <si>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</si>
  <si>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</si>
  <si>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</si>
  <si>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</si>
  <si>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</si>
  <si>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</si>
  <si>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</si>
  <si>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</si>
  <si>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</si>
  <si>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</si>
  <si>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</si>
  <si>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</si>
  <si>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</si>
  <si>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</si>
  <si>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</si>
  <si>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</si>
  <si>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</si>
  <si>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</si>
  <si>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</si>
  <si>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</si>
  <si>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</si>
  <si>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</si>
  <si>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</si>
  <si>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</si>
  <si>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</si>
  <si>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</si>
  <si>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</si>
  <si>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</si>
  <si>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</si>
  <si>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</si>
  <si>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</si>
  <si>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</si>
  <si>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</si>
  <si>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</si>
  <si>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</si>
  <si>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</si>
  <si>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</si>
  <si>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</si>
  <si>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</si>
  <si>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</si>
  <si>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</si>
  <si>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</si>
  <si>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</si>
  <si>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</si>
  <si>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</si>
  <si>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</si>
  <si>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</si>
  <si>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</si>
  <si>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</si>
  <si>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</si>
  <si>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</si>
  <si>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</si>
  <si>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</si>
  <si>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</si>
  <si>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</si>
  <si>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</si>
  <si>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</si>
  <si>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</si>
  <si>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</si>
  <si>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</si>
  <si>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</si>
  <si>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</si>
  <si>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</si>
  <si>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</si>
  <si>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</si>
  <si>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</si>
  <si>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</si>
  <si>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</si>
  <si>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</si>
  <si>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</si>
  <si>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</si>
  <si>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</si>
  <si>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</si>
  <si>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</si>
  <si>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</si>
  <si>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</si>
  <si>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</si>
  <si>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</si>
  <si>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</si>
  <si>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</si>
  <si>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</si>
  <si>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</si>
  <si>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</si>
  <si>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</si>
  <si>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</si>
  <si>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</si>
  <si>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</si>
  <si>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</si>
  <si>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</si>
  <si>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</si>
  <si>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</si>
  <si>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</si>
  <si>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</si>
  <si>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</si>
  <si>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</si>
  <si>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</si>
  <si>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</si>
  <si>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</si>
  <si>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</si>
  <si>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</si>
  <si>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</si>
  <si>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</si>
  <si>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</si>
  <si>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</si>
  <si>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</si>
  <si>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</si>
  <si>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</si>
  <si>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</si>
  <si>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</si>
  <si>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</si>
  <si>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</si>
  <si>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</si>
  <si>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</si>
  <si>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</si>
  <si>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</si>
  <si>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</si>
  <si>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</si>
  <si>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</si>
  <si>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</si>
  <si>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</si>
  <si>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</si>
  <si>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</si>
  <si>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</si>
  <si>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</si>
  <si>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</si>
  <si>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</si>
  <si>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</si>
  <si>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</si>
  <si>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</si>
  <si>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</si>
  <si>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</si>
  <si>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</si>
  <si>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</si>
  <si>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</si>
  <si>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</si>
  <si>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</si>
  <si>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</si>
  <si>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</si>
  <si>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</si>
  <si>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</si>
  <si>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</si>
  <si>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</si>
  <si>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</si>
  <si>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</si>
  <si>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</si>
  <si>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</si>
  <si>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</si>
  <si>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</si>
  <si>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</si>
  <si>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</si>
  <si>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</si>
  <si>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</si>
  <si>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</si>
  <si>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</si>
  <si>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</si>
  <si>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</si>
  <si>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</si>
  <si>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</si>
  <si>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</si>
  <si>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</si>
  <si>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</si>
  <si>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</si>
  <si>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</si>
  <si>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</si>
  <si>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</si>
  <si>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</si>
  <si>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</si>
  <si>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</si>
  <si>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</si>
  <si>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</si>
  <si>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</si>
  <si>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</si>
  <si>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</si>
  <si>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</si>
  <si>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</si>
  <si>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</si>
  <si>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</si>
  <si>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</si>
  <si>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</si>
  <si>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</si>
  <si>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</si>
  <si>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</si>
  <si>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</si>
  <si>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</si>
  <si>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</si>
  <si>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</si>
  <si>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</si>
  <si>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</si>
  <si>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</si>
  <si>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</si>
  <si>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</si>
  <si>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</si>
  <si>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</si>
  <si>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</si>
  <si>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</si>
  <si>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</si>
  <si>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</si>
  <si>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</si>
  <si>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</si>
  <si>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</si>
  <si>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</si>
  <si>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</si>
  <si>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</si>
  <si>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</si>
  <si>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</si>
  <si>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</si>
  <si>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</si>
  <si>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</si>
  <si>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</si>
  <si>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</si>
  <si>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</si>
  <si>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</si>
  <si>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</si>
  <si>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</si>
  <si>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</si>
  <si>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</si>
  <si>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</si>
  <si>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</si>
  <si>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</si>
  <si>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</si>
  <si>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</si>
  <si>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</si>
  <si>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</si>
  <si>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</si>
  <si>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</si>
  <si>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</si>
  <si>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</si>
  <si>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</si>
  <si>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</si>
  <si>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</si>
  <si>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</si>
  <si>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</si>
  <si>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</si>
  <si>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</si>
  <si>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</si>
  <si>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</si>
  <si>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</si>
  <si>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</si>
  <si>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</si>
  <si>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</si>
  <si>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</si>
  <si>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</si>
  <si>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</si>
  <si>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</si>
  <si>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</si>
  <si>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</si>
  <si>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</si>
  <si>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</si>
  <si>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</si>
  <si>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</si>
  <si>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</si>
  <si>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</si>
  <si>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</si>
  <si>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</si>
  <si>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</si>
  <si>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</si>
  <si>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</si>
  <si>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</si>
  <si>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</si>
  <si>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</si>
  <si>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</si>
  <si>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</si>
  <si>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</si>
  <si>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</si>
  <si>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</si>
  <si>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</si>
  <si>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</si>
  <si>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</si>
  <si>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</si>
  <si>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</si>
  <si>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</si>
  <si>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</si>
  <si>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</si>
  <si>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</si>
  <si>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</si>
  <si>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</si>
  <si>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</si>
  <si>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</si>
  <si>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</si>
  <si>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</si>
  <si>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</si>
  <si>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</si>
  <si>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</si>
  <si>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</si>
  <si>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</si>
  <si>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</si>
  <si>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</si>
  <si>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</si>
  <si>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</si>
  <si>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</si>
  <si>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</si>
  <si>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</si>
  <si>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(This field is optional.When you input, write Sales Company Authorizer Phone.)</t>
  </si>
  <si>
    <t>We identify and evaluate risks based on our management system. We take action according to each risk level and keep the data of it.</t>
  </si>
  <si>
    <t>Panasonic delisted its American Depositary Shares from the New York Stock Exchange in Apr 2013. Panasonic's reporting obligations has been terminated in Jul 2013.</t>
  </si>
  <si>
    <t>https://holdings.panasonic/global/corporate/sustainability/pdf/sdb2025e-supply_chain.pdf</t>
    <phoneticPr fontId="101"/>
  </si>
  <si>
    <t>MSC(CID001105) and Thaisarco(CID001898) supplies tin from the DRC or an adjoining country. However, Thaisarco is RMI compliant smelter. MSC has been removed from the Conformant List, so we are requesting suppliers to promote DD (due diligence). </t>
    <phoneticPr fontId="101"/>
  </si>
  <si>
    <t>100%</t>
  </si>
  <si>
    <t>CID001105</t>
  </si>
  <si>
    <t>Malaysia Smelting Corporation (MSC)</t>
  </si>
  <si>
    <t>Nondisclosure</t>
  </si>
  <si>
    <t>-</t>
  </si>
  <si>
    <t>EYFseries</t>
  </si>
  <si>
    <t>Chip ring</t>
  </si>
  <si>
    <t>blank below</t>
  </si>
  <si>
    <t>Panasonic Industry</t>
    <phoneticPr fontId="101"/>
  </si>
  <si>
    <t>Link to Web Inquary@</t>
    <phoneticPr fontId="101"/>
  </si>
  <si>
    <t>https://industrial.panasonic.com/cuif2/na/contact-us</t>
    <phoneticPr fontId="10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</si>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</sst>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holdings.panasonic/global/corporate/sustainability/pdf/sdb2025e-supply_chain.pdf"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industrial.panasonic.com/cuif2/na/contact-us" TargetMode="External"/><Relationship Id="rId5" Type="http://schemas.openxmlformats.org/officeDocument/2006/relationships/hyperlink" Target="https://industrial.panasonic.com/cuif2/na/contact-us" TargetMode="External"/><Relationship Id="rId10" Type="http://schemas.openxmlformats.org/officeDocument/2006/relationships/comments" Target="../comments1.xml"/><Relationship Id="rId4" Type="http://schemas.openxmlformats.org/officeDocument/2006/relationships/hyperlink" Target="https://industrial.panasonic.com/cuif2/na/contact-us"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70"/>
      <c r="B2" s="4" t="s">
        <v>807</v>
      </c>
      <c r="C2" s="2"/>
      <c r="D2" s="159"/>
      <c r="E2" s="2"/>
      <c r="F2" s="2"/>
      <c r="G2" s="24"/>
    </row>
    <row r="3" spans="1:7">
      <c r="A3" s="370"/>
      <c r="B3" s="2" t="s">
        <v>800</v>
      </c>
      <c r="C3" s="4"/>
      <c r="D3" s="160"/>
      <c r="E3" s="2"/>
      <c r="F3" s="4"/>
      <c r="G3" s="24"/>
    </row>
    <row r="4" spans="1:7" ht="15">
      <c r="A4" s="370"/>
      <c r="B4" s="27" t="s">
        <v>809</v>
      </c>
      <c r="C4" s="5"/>
      <c r="D4" s="161"/>
      <c r="E4" s="2"/>
      <c r="F4" s="5"/>
      <c r="G4" s="24"/>
    </row>
    <row r="5" spans="1:7" ht="13.2">
      <c r="A5" s="370"/>
      <c r="B5" s="26" t="s">
        <v>998</v>
      </c>
      <c r="C5" s="3"/>
      <c r="D5" s="162"/>
      <c r="E5" s="2"/>
      <c r="F5" s="3"/>
      <c r="G5" s="24"/>
    </row>
    <row r="6" spans="1:7">
      <c r="A6" s="370"/>
      <c r="B6" s="2"/>
      <c r="C6" s="2"/>
      <c r="D6" s="159"/>
      <c r="E6" s="2"/>
      <c r="F6" s="2"/>
      <c r="G6" s="24"/>
    </row>
    <row r="7" spans="1:7">
      <c r="A7" s="370"/>
      <c r="B7" s="2"/>
      <c r="C7" s="2"/>
      <c r="D7" s="159"/>
      <c r="E7" s="2"/>
      <c r="F7" s="2"/>
      <c r="G7" s="24"/>
    </row>
    <row r="8" spans="1:7">
      <c r="A8" s="370"/>
      <c r="B8" s="2"/>
      <c r="C8" s="2"/>
      <c r="D8" s="159"/>
      <c r="E8" s="2"/>
      <c r="F8" s="2"/>
      <c r="G8" s="24"/>
    </row>
    <row r="9" spans="1:7">
      <c r="A9" s="370"/>
      <c r="B9" s="373" t="s">
        <v>810</v>
      </c>
      <c r="C9" s="373"/>
      <c r="D9" s="373"/>
      <c r="E9" s="373"/>
      <c r="F9" s="373"/>
      <c r="G9" s="24"/>
    </row>
    <row r="10" spans="1:7" ht="27" customHeight="1">
      <c r="A10" s="370"/>
      <c r="B10" s="374" t="s">
        <v>423</v>
      </c>
      <c r="C10" s="374"/>
      <c r="D10" s="374"/>
      <c r="E10" s="374"/>
      <c r="F10" s="374"/>
      <c r="G10" s="24"/>
    </row>
    <row r="11" spans="1:7" ht="27" customHeight="1">
      <c r="A11" s="370"/>
      <c r="B11" s="375"/>
      <c r="C11" s="375"/>
      <c r="D11" s="375"/>
      <c r="E11" s="375"/>
      <c r="F11" s="375"/>
      <c r="G11" s="24"/>
    </row>
    <row r="12" spans="1:7">
      <c r="A12" s="370"/>
      <c r="B12" s="28" t="s">
        <v>808</v>
      </c>
      <c r="C12" s="29" t="s">
        <v>811</v>
      </c>
      <c r="D12" s="163" t="s">
        <v>812</v>
      </c>
      <c r="E12" s="29" t="s">
        <v>593</v>
      </c>
      <c r="F12" s="29" t="s">
        <v>594</v>
      </c>
      <c r="G12" s="24"/>
    </row>
    <row r="13" spans="1:7" ht="34.200000000000003">
      <c r="A13" s="370"/>
      <c r="B13" s="275">
        <v>1</v>
      </c>
      <c r="C13" s="276" t="s">
        <v>1046</v>
      </c>
      <c r="D13" s="277" t="s">
        <v>836</v>
      </c>
      <c r="E13" s="278" t="s">
        <v>813</v>
      </c>
      <c r="F13" s="278"/>
      <c r="G13" s="24"/>
    </row>
    <row r="14" spans="1:7" ht="45.6">
      <c r="A14" s="370"/>
      <c r="B14" s="275">
        <v>2</v>
      </c>
      <c r="C14" s="276" t="s">
        <v>1046</v>
      </c>
      <c r="D14" s="277" t="s">
        <v>983</v>
      </c>
      <c r="E14" s="278" t="s">
        <v>513</v>
      </c>
      <c r="F14" s="278" t="s">
        <v>514</v>
      </c>
      <c r="G14" s="24"/>
    </row>
    <row r="15" spans="1:7" ht="89.1" customHeight="1">
      <c r="A15" s="370"/>
      <c r="B15" s="376">
        <v>2.0099999999999998</v>
      </c>
      <c r="C15" s="367" t="s">
        <v>1046</v>
      </c>
      <c r="D15" s="379" t="s">
        <v>2150</v>
      </c>
      <c r="E15" s="279" t="s">
        <v>595</v>
      </c>
      <c r="F15" s="279" t="s">
        <v>598</v>
      </c>
      <c r="G15" s="24"/>
    </row>
    <row r="16" spans="1:7" ht="99" customHeight="1">
      <c r="A16" s="370"/>
      <c r="B16" s="377"/>
      <c r="C16" s="368"/>
      <c r="D16" s="380"/>
      <c r="E16" s="280"/>
      <c r="F16" s="280" t="s">
        <v>596</v>
      </c>
      <c r="G16" s="24"/>
    </row>
    <row r="17" spans="1:7" ht="63" customHeight="1">
      <c r="A17" s="370"/>
      <c r="B17" s="378"/>
      <c r="C17" s="369"/>
      <c r="D17" s="381"/>
      <c r="E17" s="276"/>
      <c r="F17" s="276" t="s">
        <v>597</v>
      </c>
      <c r="G17" s="24"/>
    </row>
    <row r="18" spans="1:7" ht="117" customHeight="1">
      <c r="A18" s="370"/>
      <c r="B18" s="376">
        <v>2.02</v>
      </c>
      <c r="C18" s="367" t="s">
        <v>1046</v>
      </c>
      <c r="D18" s="379" t="s">
        <v>2151</v>
      </c>
      <c r="E18" s="279" t="s">
        <v>424</v>
      </c>
      <c r="F18" s="279" t="s">
        <v>508</v>
      </c>
      <c r="G18" s="24"/>
    </row>
    <row r="19" spans="1:7" ht="71.099999999999994" customHeight="1">
      <c r="A19" s="370"/>
      <c r="B19" s="377"/>
      <c r="C19" s="368"/>
      <c r="D19" s="380"/>
      <c r="E19" s="280" t="s">
        <v>512</v>
      </c>
      <c r="F19" s="280" t="s">
        <v>425</v>
      </c>
      <c r="G19" s="24"/>
    </row>
    <row r="20" spans="1:7" ht="90.75" customHeight="1">
      <c r="A20" s="370"/>
      <c r="B20" s="377"/>
      <c r="C20" s="368"/>
      <c r="D20" s="380"/>
      <c r="E20" s="280"/>
      <c r="F20" s="280" t="s">
        <v>600</v>
      </c>
      <c r="G20" s="24"/>
    </row>
    <row r="21" spans="1:7" ht="74.25" customHeight="1">
      <c r="A21" s="370"/>
      <c r="B21" s="378"/>
      <c r="C21" s="369"/>
      <c r="D21" s="381"/>
      <c r="E21" s="276"/>
      <c r="F21" s="276" t="s">
        <v>599</v>
      </c>
      <c r="G21" s="24"/>
    </row>
    <row r="22" spans="1:7" ht="90" customHeight="1">
      <c r="A22" s="370"/>
      <c r="B22" s="361">
        <v>2.0299999999999998</v>
      </c>
      <c r="C22" s="361" t="s">
        <v>783</v>
      </c>
      <c r="D22" s="364" t="s">
        <v>2152</v>
      </c>
      <c r="E22" s="367" t="s">
        <v>422</v>
      </c>
      <c r="F22" s="279" t="s">
        <v>445</v>
      </c>
      <c r="G22" s="24"/>
    </row>
    <row r="23" spans="1:7" ht="109.5" customHeight="1">
      <c r="A23" s="370"/>
      <c r="B23" s="362"/>
      <c r="C23" s="362"/>
      <c r="D23" s="365"/>
      <c r="E23" s="368"/>
      <c r="F23" s="280" t="s">
        <v>784</v>
      </c>
      <c r="G23" s="24"/>
    </row>
    <row r="24" spans="1:7" ht="74.25" customHeight="1">
      <c r="A24" s="370"/>
      <c r="B24" s="363"/>
      <c r="C24" s="363"/>
      <c r="D24" s="366"/>
      <c r="E24" s="369"/>
      <c r="F24" s="276" t="s">
        <v>421</v>
      </c>
      <c r="G24" s="24"/>
    </row>
    <row r="25" spans="1:7" ht="72" customHeight="1">
      <c r="A25" s="370"/>
      <c r="B25" s="275" t="s">
        <v>443</v>
      </c>
      <c r="C25" s="276" t="s">
        <v>444</v>
      </c>
      <c r="D25" s="277" t="s">
        <v>2153</v>
      </c>
      <c r="E25" s="276" t="s">
        <v>2148</v>
      </c>
      <c r="F25" s="276" t="s">
        <v>446</v>
      </c>
      <c r="G25" s="24"/>
    </row>
    <row r="26" spans="1:7" ht="98.1" customHeight="1">
      <c r="A26" s="370"/>
      <c r="B26" s="358">
        <v>3</v>
      </c>
      <c r="C26" s="376" t="s">
        <v>66</v>
      </c>
      <c r="D26" s="379" t="s">
        <v>2154</v>
      </c>
      <c r="E26" s="367" t="s">
        <v>0</v>
      </c>
      <c r="F26" s="279" t="s">
        <v>60</v>
      </c>
      <c r="G26" s="24"/>
    </row>
    <row r="27" spans="1:7" ht="90" customHeight="1">
      <c r="A27" s="370"/>
      <c r="B27" s="359"/>
      <c r="C27" s="377"/>
      <c r="D27" s="380"/>
      <c r="E27" s="368"/>
      <c r="F27" s="280" t="s">
        <v>55</v>
      </c>
      <c r="G27" s="24"/>
    </row>
    <row r="28" spans="1:7" ht="19.350000000000001" customHeight="1">
      <c r="A28" s="370"/>
      <c r="B28" s="359"/>
      <c r="C28" s="377"/>
      <c r="D28" s="380"/>
      <c r="E28" s="368"/>
      <c r="F28" s="280" t="s">
        <v>56</v>
      </c>
      <c r="G28" s="24"/>
    </row>
    <row r="29" spans="1:7" ht="74.7" customHeight="1">
      <c r="A29" s="370"/>
      <c r="B29" s="359"/>
      <c r="C29" s="377"/>
      <c r="D29" s="380"/>
      <c r="E29" s="368"/>
      <c r="F29" s="280" t="s">
        <v>57</v>
      </c>
      <c r="G29" s="24"/>
    </row>
    <row r="30" spans="1:7" ht="62.7" customHeight="1">
      <c r="A30" s="370"/>
      <c r="B30" s="359"/>
      <c r="C30" s="377"/>
      <c r="D30" s="380"/>
      <c r="E30" s="368"/>
      <c r="F30" s="280" t="s">
        <v>58</v>
      </c>
      <c r="G30" s="24"/>
    </row>
    <row r="31" spans="1:7" ht="81" customHeight="1">
      <c r="A31" s="370"/>
      <c r="B31" s="359"/>
      <c r="C31" s="377"/>
      <c r="D31" s="380"/>
      <c r="E31" s="368"/>
      <c r="F31" s="280" t="s">
        <v>59</v>
      </c>
      <c r="G31" s="24"/>
    </row>
    <row r="32" spans="1:7" ht="48.75" customHeight="1">
      <c r="A32" s="370"/>
      <c r="B32" s="359"/>
      <c r="C32" s="377"/>
      <c r="D32" s="380"/>
      <c r="E32" s="368"/>
      <c r="F32" s="280" t="s">
        <v>62</v>
      </c>
      <c r="G32" s="24"/>
    </row>
    <row r="33" spans="1:7" ht="98.7" customHeight="1">
      <c r="A33" s="370"/>
      <c r="B33" s="359"/>
      <c r="C33" s="377"/>
      <c r="D33" s="380"/>
      <c r="E33" s="368"/>
      <c r="F33" s="280" t="s">
        <v>61</v>
      </c>
      <c r="G33" s="24"/>
    </row>
    <row r="34" spans="1:7" ht="89.1" customHeight="1">
      <c r="A34" s="370"/>
      <c r="B34" s="359"/>
      <c r="C34" s="377"/>
      <c r="D34" s="380"/>
      <c r="E34" s="368"/>
      <c r="F34" s="280" t="s">
        <v>63</v>
      </c>
      <c r="G34" s="24"/>
    </row>
    <row r="35" spans="1:7" ht="29.1" customHeight="1">
      <c r="A35" s="370"/>
      <c r="B35" s="359"/>
      <c r="C35" s="377"/>
      <c r="D35" s="380"/>
      <c r="E35" s="368"/>
      <c r="F35" s="280" t="s">
        <v>64</v>
      </c>
      <c r="G35" s="24"/>
    </row>
    <row r="36" spans="1:7" ht="136.80000000000001">
      <c r="A36" s="370"/>
      <c r="B36" s="360"/>
      <c r="C36" s="378"/>
      <c r="D36" s="381"/>
      <c r="E36" s="369"/>
      <c r="F36" s="282" t="s">
        <v>65</v>
      </c>
      <c r="G36" s="24"/>
    </row>
    <row r="37" spans="1:7" ht="125.4">
      <c r="A37" s="370"/>
      <c r="B37" s="281">
        <v>3.01</v>
      </c>
      <c r="C37" s="283" t="s">
        <v>66</v>
      </c>
      <c r="D37" s="277" t="s">
        <v>2155</v>
      </c>
      <c r="E37" s="284" t="s">
        <v>1282</v>
      </c>
      <c r="F37" s="285" t="s">
        <v>1384</v>
      </c>
      <c r="G37" s="24"/>
    </row>
    <row r="38" spans="1:7" ht="114">
      <c r="A38" s="370"/>
      <c r="B38" s="281">
        <v>3.02</v>
      </c>
      <c r="C38" s="283" t="s">
        <v>1314</v>
      </c>
      <c r="D38" s="277" t="s">
        <v>2156</v>
      </c>
      <c r="E38" s="284" t="s">
        <v>1329</v>
      </c>
      <c r="F38" s="285" t="s">
        <v>1385</v>
      </c>
      <c r="G38" s="24"/>
    </row>
    <row r="39" spans="1:7" ht="102.6">
      <c r="A39" s="370"/>
      <c r="B39" s="286">
        <v>4</v>
      </c>
      <c r="C39" s="287" t="s">
        <v>1480</v>
      </c>
      <c r="D39" s="277" t="s">
        <v>2157</v>
      </c>
      <c r="E39" s="276" t="s">
        <v>2104</v>
      </c>
      <c r="F39" s="276" t="s">
        <v>1481</v>
      </c>
      <c r="G39" s="24"/>
    </row>
    <row r="40" spans="1:7" ht="57">
      <c r="A40" s="370"/>
      <c r="B40" s="281">
        <v>4.01</v>
      </c>
      <c r="C40" s="287" t="s">
        <v>1480</v>
      </c>
      <c r="D40" s="277" t="s">
        <v>2159</v>
      </c>
      <c r="E40" s="276" t="s">
        <v>2116</v>
      </c>
      <c r="F40" s="276" t="s">
        <v>2120</v>
      </c>
      <c r="G40" s="24"/>
    </row>
    <row r="41" spans="1:7" ht="57">
      <c r="A41" s="370"/>
      <c r="B41" s="281" t="s">
        <v>2146</v>
      </c>
      <c r="C41" s="287" t="s">
        <v>1480</v>
      </c>
      <c r="D41" s="277" t="s">
        <v>2158</v>
      </c>
      <c r="E41" s="276" t="s">
        <v>2149</v>
      </c>
      <c r="F41" s="276" t="s">
        <v>2147</v>
      </c>
      <c r="G41" s="24"/>
    </row>
    <row r="42" spans="1:7" ht="57">
      <c r="A42" s="370"/>
      <c r="B42" s="281" t="s">
        <v>2173</v>
      </c>
      <c r="C42" s="287" t="s">
        <v>1480</v>
      </c>
      <c r="D42" s="277" t="s">
        <v>2178</v>
      </c>
      <c r="E42" s="276" t="s">
        <v>2148</v>
      </c>
      <c r="F42" s="276" t="s">
        <v>2174</v>
      </c>
      <c r="G42" s="24"/>
    </row>
    <row r="43" spans="1:7" ht="159.6">
      <c r="A43" s="370"/>
      <c r="B43" s="288">
        <v>4.0999999999999996</v>
      </c>
      <c r="C43" s="287" t="s">
        <v>2177</v>
      </c>
      <c r="D43" s="289">
        <v>42867</v>
      </c>
      <c r="E43" s="290" t="s">
        <v>2180</v>
      </c>
      <c r="F43" s="276" t="s">
        <v>2179</v>
      </c>
      <c r="G43" s="24"/>
    </row>
    <row r="44" spans="1:7" ht="102.6">
      <c r="A44" s="370"/>
      <c r="B44" s="288">
        <v>4.2</v>
      </c>
      <c r="C44" s="287" t="s">
        <v>2177</v>
      </c>
      <c r="D44" s="289">
        <v>42704</v>
      </c>
      <c r="E44" s="290" t="s">
        <v>2369</v>
      </c>
      <c r="F44" s="276" t="s">
        <v>2344</v>
      </c>
      <c r="G44" s="24"/>
    </row>
    <row r="45" spans="1:7" ht="205.2">
      <c r="A45" s="370"/>
      <c r="B45" s="291">
        <v>5</v>
      </c>
      <c r="C45" s="287" t="s">
        <v>2177</v>
      </c>
      <c r="D45" s="289">
        <v>42867</v>
      </c>
      <c r="E45" s="290" t="s">
        <v>12256</v>
      </c>
      <c r="F45" s="276" t="s">
        <v>11978</v>
      </c>
      <c r="G45" s="24"/>
    </row>
    <row r="46" spans="1:7" ht="57">
      <c r="A46" s="370"/>
      <c r="B46" s="288">
        <v>5.01</v>
      </c>
      <c r="C46" s="287" t="s">
        <v>2177</v>
      </c>
      <c r="D46" s="289">
        <v>42907</v>
      </c>
      <c r="E46" s="290" t="s">
        <v>14886</v>
      </c>
      <c r="F46" s="276" t="s">
        <v>11978</v>
      </c>
      <c r="G46" s="24"/>
    </row>
    <row r="47" spans="1:7" ht="91.2">
      <c r="A47" s="370"/>
      <c r="B47" s="288">
        <v>5.0999999999999996</v>
      </c>
      <c r="C47" s="287" t="s">
        <v>2177</v>
      </c>
      <c r="D47" s="289">
        <v>43070</v>
      </c>
      <c r="E47" s="290" t="s">
        <v>12456</v>
      </c>
      <c r="F47" s="276" t="s">
        <v>12457</v>
      </c>
      <c r="G47" s="24"/>
    </row>
    <row r="48" spans="1:7" ht="79.8">
      <c r="A48" s="370"/>
      <c r="B48" s="288">
        <v>5.1100000000000003</v>
      </c>
      <c r="C48" s="287" t="s">
        <v>12684</v>
      </c>
      <c r="D48" s="289">
        <v>43217</v>
      </c>
      <c r="E48" s="290" t="s">
        <v>12786</v>
      </c>
      <c r="F48" s="276" t="s">
        <v>12711</v>
      </c>
      <c r="G48" s="24"/>
    </row>
    <row r="49" spans="1:7" ht="79.8">
      <c r="A49" s="370"/>
      <c r="B49" s="288">
        <v>5.12</v>
      </c>
      <c r="C49" s="287" t="s">
        <v>12684</v>
      </c>
      <c r="D49" s="289">
        <v>43581</v>
      </c>
      <c r="E49" s="290" t="s">
        <v>12786</v>
      </c>
      <c r="F49" s="276" t="s">
        <v>13315</v>
      </c>
      <c r="G49" s="24"/>
    </row>
    <row r="50" spans="1:7" ht="114">
      <c r="A50" s="370"/>
      <c r="B50" s="291">
        <v>6</v>
      </c>
      <c r="C50" s="287" t="s">
        <v>12684</v>
      </c>
      <c r="D50" s="289">
        <v>43964</v>
      </c>
      <c r="E50" s="290" t="s">
        <v>13527</v>
      </c>
      <c r="F50" s="276" t="s">
        <v>13318</v>
      </c>
      <c r="G50" s="24"/>
    </row>
    <row r="51" spans="1:7" ht="57">
      <c r="A51" s="370"/>
      <c r="B51" s="288">
        <v>6.01</v>
      </c>
      <c r="C51" s="287" t="s">
        <v>12684</v>
      </c>
      <c r="D51" s="289">
        <v>43970</v>
      </c>
      <c r="E51" s="290" t="s">
        <v>14887</v>
      </c>
      <c r="F51" s="290" t="s">
        <v>13318</v>
      </c>
      <c r="G51" s="24"/>
    </row>
    <row r="52" spans="1:7" ht="57">
      <c r="A52" s="370"/>
      <c r="B52" s="288">
        <v>6.1</v>
      </c>
      <c r="C52" s="287" t="s">
        <v>12684</v>
      </c>
      <c r="D52" s="289">
        <v>44314</v>
      </c>
      <c r="E52" s="290" t="s">
        <v>14880</v>
      </c>
      <c r="F52" s="290" t="s">
        <v>14487</v>
      </c>
      <c r="G52" s="24"/>
    </row>
    <row r="53" spans="1:7" ht="57">
      <c r="A53" s="370"/>
      <c r="B53" s="288">
        <v>6.2</v>
      </c>
      <c r="C53" s="287" t="s">
        <v>12684</v>
      </c>
      <c r="D53" s="289">
        <v>44678</v>
      </c>
      <c r="E53" s="290" t="s">
        <v>14880</v>
      </c>
      <c r="F53" s="290" t="s">
        <v>14879</v>
      </c>
      <c r="G53" s="24"/>
    </row>
    <row r="54" spans="1:7" ht="57">
      <c r="A54" s="370"/>
      <c r="B54" s="288">
        <v>6.21</v>
      </c>
      <c r="C54" s="287" t="s">
        <v>12684</v>
      </c>
      <c r="D54" s="289">
        <v>44687</v>
      </c>
      <c r="E54" s="290" t="s">
        <v>14888</v>
      </c>
      <c r="F54" s="290" t="s">
        <v>14879</v>
      </c>
      <c r="G54" s="24"/>
    </row>
    <row r="55" spans="1:7" ht="57">
      <c r="A55" s="370"/>
      <c r="B55" s="288">
        <v>6.22</v>
      </c>
      <c r="C55" s="287" t="s">
        <v>12684</v>
      </c>
      <c r="D55" s="292">
        <v>44692</v>
      </c>
      <c r="E55" s="290" t="s">
        <v>14887</v>
      </c>
      <c r="F55" s="290" t="s">
        <v>14879</v>
      </c>
      <c r="G55" s="24"/>
    </row>
    <row r="56" spans="1:7" ht="79.8">
      <c r="A56" s="370"/>
      <c r="B56" s="291">
        <v>6.3</v>
      </c>
      <c r="C56" s="287" t="s">
        <v>12684</v>
      </c>
      <c r="D56" s="292">
        <v>45051</v>
      </c>
      <c r="E56" s="290" t="s">
        <v>15144</v>
      </c>
      <c r="F56" s="290" t="s">
        <v>14925</v>
      </c>
      <c r="G56" s="24"/>
    </row>
    <row r="57" spans="1:7" ht="57">
      <c r="A57" s="370"/>
      <c r="B57" s="288">
        <v>6.31</v>
      </c>
      <c r="C57" s="287" t="s">
        <v>12684</v>
      </c>
      <c r="D57" s="292">
        <v>45072</v>
      </c>
      <c r="E57" s="290" t="s">
        <v>15146</v>
      </c>
      <c r="F57" s="290" t="s">
        <v>14925</v>
      </c>
      <c r="G57" s="24"/>
    </row>
    <row r="58" spans="1:7" ht="57">
      <c r="A58" s="370"/>
      <c r="B58" s="291">
        <v>6.4</v>
      </c>
      <c r="C58" s="287" t="s">
        <v>12684</v>
      </c>
      <c r="D58" s="292">
        <v>45408</v>
      </c>
      <c r="E58" s="290" t="s">
        <v>15148</v>
      </c>
      <c r="F58" s="290" t="s">
        <v>15147</v>
      </c>
      <c r="G58" s="24"/>
    </row>
    <row r="59" spans="1:7" ht="57">
      <c r="A59" s="370"/>
      <c r="B59" s="291">
        <v>6.5</v>
      </c>
      <c r="C59" s="287" t="s">
        <v>12684</v>
      </c>
      <c r="D59" s="292">
        <v>45772</v>
      </c>
      <c r="E59" s="290" t="s">
        <v>15217</v>
      </c>
      <c r="F59" s="290" t="s">
        <v>15259</v>
      </c>
      <c r="G59" s="24"/>
    </row>
    <row r="60" spans="1:7" ht="79.8">
      <c r="A60" s="370"/>
      <c r="B60" s="291">
        <v>6.6</v>
      </c>
      <c r="C60" s="287" t="s">
        <v>12684</v>
      </c>
      <c r="D60" s="292">
        <v>46129</v>
      </c>
      <c r="E60" s="290" t="s">
        <v>15870</v>
      </c>
      <c r="F60" s="293" t="s">
        <v>15352</v>
      </c>
      <c r="G60" s="24"/>
    </row>
    <row r="61" spans="1:7" ht="13.2" thickBot="1">
      <c r="A61" s="371"/>
      <c r="B61" s="372" t="str">
        <f ca="1">OFFSET(L!$C$1,MATCH("General"&amp;"Cpy",L!$A:$A,0)-1,SL,,)</f>
        <v>© 2026 Responsible Minerals Initiative. All rights reserved.</v>
      </c>
      <c r="C61" s="372"/>
      <c r="D61" s="372"/>
      <c r="E61" s="372"/>
      <c r="F61" s="372"/>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honeticPr fontId="101"/>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07619267-EC2C-45CF-8D74-F9F4BCA443AB}"/>
    </customSheetView>
  </customSheetViews>
  <phoneticPr fontId="101"/>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9DCA179D-2224-411A-B5D8-C921AA1D79DB}"/>
    </customSheetView>
  </customSheetViews>
  <phoneticPr fontId="10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7"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9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7"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29.6">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7" customHeight="1">
      <c r="A52" s="99" t="str">
        <f ca="1">OFFSET(L!$C$1,MATCH("Instructions"&amp;ADDRESS(ROW(),COLUMN(),4),L!$A:$A,0)-1,SL,,)</f>
        <v>2. Metal (*)   -   Use the pull down menu to select the metal for which you are entering smelter information.  This field is mandatory.</v>
      </c>
      <c r="B52" s="97"/>
    </row>
    <row r="53" spans="1:2" ht="79.2"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7"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7"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69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2"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48.6">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8.6">
      <c r="A10" s="71"/>
      <c r="B10" s="60" t="str">
        <f ca="1">OFFSET(L!$C$1,MATCH("Definitions"&amp;ADDRESS(ROW(),COLUMN(),4),L!$A:$A,0)-1,SL,,)</f>
        <v>DRC</v>
      </c>
      <c r="C10" s="60" t="str">
        <f ca="1">OFFSET(L!$C$1,MATCH("Definitions"&amp;ADDRESS(ROW(),COLUMN(),4),L!$A:$A,0)-1,SL,,)</f>
        <v>Democratic Republic of Congo</v>
      </c>
      <c r="D10" s="38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8.2">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2">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48.6">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19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F3" sqref="F3:H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8"/>
      <c r="G3" s="328"/>
      <c r="H3" s="328"/>
      <c r="I3" s="145"/>
      <c r="J3" s="135" t="s">
        <v>15370</v>
      </c>
      <c r="K3" s="33"/>
      <c r="L3" s="97"/>
      <c r="P3" s="42">
        <f>MATCH($D$3,LN,0)</f>
        <v>1</v>
      </c>
    </row>
    <row r="4" spans="1:34" ht="16.2">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6.2">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7.200000000000003"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18" t="s">
        <v>15892</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30" t="s">
        <v>480</v>
      </c>
      <c r="E9" s="331"/>
      <c r="F9" s="331"/>
      <c r="G9" s="33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700000000000003" customHeight="1">
      <c r="A10" s="35"/>
      <c r="B10" s="334" t="str">
        <f ca="1">OFFSET(L!$C$1,MATCH("Declaration"&amp;ADDRESS(ROW(),COLUMN(),4)&amp;LEFT($D$9,1),L!$A:$A,0)-1,SL,,)</f>
        <v>Go to Product List tab to enter products this declaration applies to</v>
      </c>
      <c r="C10" s="119"/>
      <c r="D10" s="325"/>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6.2">
      <c r="A11" s="35"/>
      <c r="B11" s="335"/>
      <c r="C11" s="119"/>
      <c r="D11" s="341" t="str">
        <f ca="1">IF(D9=Q9,OFFSET(L!$C$1,MATCH("Declaration"&amp;ADDRESS(ROW(),COLUMN(),4),L!$A:$A,0)-1,SL,,),"")</f>
        <v>Click here to enter the products this declaration applies to</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1" t="s">
        <v>15895</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1" t="s">
        <v>15892</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36" t="s">
        <v>15893</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15894</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54" t="s">
        <v>15892</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1" t="s">
        <v>15895</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36" t="s">
        <v>15893</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294" t="s">
        <v>15879</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299">
        <v>46211</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305"/>
      <c r="H26" s="306"/>
      <c r="I26" s="306"/>
      <c r="J26" s="307"/>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297" t="s">
        <v>473</v>
      </c>
      <c r="E27" s="298"/>
      <c r="F27" s="11"/>
      <c r="G27" s="305"/>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297" t="s">
        <v>474</v>
      </c>
      <c r="E28" s="298"/>
      <c r="F28" s="11"/>
      <c r="G28" s="305"/>
      <c r="H28" s="306"/>
      <c r="I28" s="306"/>
      <c r="J28" s="307"/>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03"/>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297" t="s">
        <v>473</v>
      </c>
      <c r="E33" s="298"/>
      <c r="F33" s="44"/>
      <c r="G33" s="305"/>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297"/>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305"/>
      <c r="H38" s="306"/>
      <c r="I38" s="306"/>
      <c r="J38" s="307"/>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297" t="s">
        <v>473</v>
      </c>
      <c r="E39" s="298"/>
      <c r="F39" s="44"/>
      <c r="G39" s="305" t="s">
        <v>15883</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297"/>
      <c r="E40" s="298"/>
      <c r="F40" s="44"/>
      <c r="G40" s="305"/>
      <c r="H40" s="306"/>
      <c r="I40" s="306"/>
      <c r="J40" s="307"/>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305"/>
      <c r="H44" s="306"/>
      <c r="I44" s="306"/>
      <c r="J44" s="30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473</v>
      </c>
      <c r="E45" s="298"/>
      <c r="F45" s="44"/>
      <c r="G45" s="305" t="s">
        <v>15883</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305"/>
      <c r="H46" s="306"/>
      <c r="I46" s="306"/>
      <c r="J46" s="30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297"/>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39"/>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39" t="s">
        <v>15884</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39"/>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39"/>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03"/>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297" t="s">
        <v>473</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297"/>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297" t="s">
        <v>473</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297"/>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297" t="s">
        <v>473</v>
      </c>
      <c r="E75" s="298"/>
      <c r="F75" s="54"/>
      <c r="G75" s="305"/>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15882</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305"/>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473</v>
      </c>
      <c r="E85" s="351"/>
      <c r="F85" s="54"/>
      <c r="G85" s="305"/>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305" t="s">
        <v>15880</v>
      </c>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297" t="s">
        <v>474</v>
      </c>
      <c r="E89" s="298"/>
      <c r="F89" s="54"/>
      <c r="G89" s="305" t="s">
        <v>15881</v>
      </c>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6.8"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DA13805-5829-4D2F-B845-72CD1F768B57}"/>
    <hyperlink ref="D16" r:id="rId4" xr:uid="{2E76E5BF-A42A-45F2-A595-F8C63C8FF7E1}"/>
    <hyperlink ref="D17" r:id="rId5" xr:uid="{EA63BEEC-B474-4E13-9796-CAA98D9F8026}"/>
    <hyperlink ref="D20" r:id="rId6" xr:uid="{B94FADC8-7206-451B-A655-286DF5EEE073}"/>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K10" sqref="K10"/>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6.2"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750</v>
      </c>
      <c r="B5" s="166" t="s">
        <v>1088</v>
      </c>
      <c r="C5" s="170" t="s">
        <v>13288</v>
      </c>
      <c r="D5" s="213"/>
      <c r="E5" s="166" t="s">
        <v>1063</v>
      </c>
      <c r="F5" s="166" t="s">
        <v>750</v>
      </c>
      <c r="G5" s="166" t="str">
        <f ca="1">IF(C5=$X$4,IF(ISERROR($V5),"Enter smelter details","RMI"),IF(ISERROR($V5),"",OFFSET('Smelter Look-up'!$F$4,$V5-4,0)))</f>
        <v>RMI</v>
      </c>
      <c r="H5" s="167">
        <f ca="1">IF(ISERROR($V5),"",OFFSET('Smelter Look-up'!$G$4,$V5-4,0))</f>
        <v>0</v>
      </c>
      <c r="I5" s="168" t="str">
        <f ca="1">IF(ISERROR($V5),"",OFFSET('Smelter Look-up'!$H$4,$V5-4,0))</f>
        <v>Mentok</v>
      </c>
      <c r="J5" s="168" t="str">
        <f ca="1">IF(ISERROR($V5),"",OFFSET('Smelter Look-up'!$I$4,$V5-4,0))</f>
        <v>Kepulauan Bangka Belitung</v>
      </c>
      <c r="K5" s="207" t="s">
        <v>15887</v>
      </c>
      <c r="L5" s="207" t="s">
        <v>15887</v>
      </c>
      <c r="M5" s="207" t="s">
        <v>15888</v>
      </c>
      <c r="N5" s="207" t="s">
        <v>15887</v>
      </c>
      <c r="O5" s="207" t="s">
        <v>15887</v>
      </c>
      <c r="P5" s="169" t="s">
        <v>474</v>
      </c>
      <c r="Q5" s="208"/>
      <c r="R5" s="166" t="str">
        <f ca="1">IF(ISERROR($V5),"",OFFSET('Smelter Look-up'!$C$4,$V5-4,0)&amp;"")</f>
        <v>PT Timah Tbk Mentok</v>
      </c>
      <c r="S5" s="165" t="str">
        <f ca="1">IF(B5="","",IF(ISERROR(MATCH($E5,CL,0)),"Unknown",INDIRECT("'C'!$A$"&amp;MATCH($E5,CL,0)+1)))</f>
        <v>ID</v>
      </c>
      <c r="T5" s="165" t="str">
        <f ca="1">IF(B5="","",IF(ISERROR(MATCH($J5,SorP!$B$1:$B$6261,0)),"",INDIRECT("'SorP'!$A$"&amp;MATCH($S5&amp;$J5,SorP!C:C,0))))</f>
        <v>ID-BB</v>
      </c>
      <c r="U5" s="185"/>
      <c r="V5" s="209">
        <f>IF(C5="",NA(),IF(OR(C5="Smelter not listed",C5="Smelter not yet identified"),MATCH($B5&amp;$D5,'Smelter Look-up'!$J:$J,0),MATCH($B5&amp;$C5,'Smelter Look-up'!$J:$J,0)))</f>
        <v>532</v>
      </c>
      <c r="X5" s="210">
        <f t="shared" ref="X5" si="0">IF(AND(C5="Smelter not listed",OR(LEN(D5)=0,LEN(E5)=0)),1,0)</f>
        <v>0</v>
      </c>
      <c r="AB5" s="211" t="str">
        <f t="shared" ref="AB5" si="1">B5&amp;C5</f>
        <v>TinPT Timah Tbk Mentok</v>
      </c>
    </row>
    <row r="6" spans="1:34" s="210" customFormat="1" ht="20.100000000000001" customHeight="1">
      <c r="A6" s="245" t="s">
        <v>767</v>
      </c>
      <c r="B6" s="166" t="s">
        <v>1088</v>
      </c>
      <c r="C6" s="170" t="s">
        <v>13289</v>
      </c>
      <c r="D6" s="213"/>
      <c r="E6" s="166" t="s">
        <v>1063</v>
      </c>
      <c r="F6" s="166" t="s">
        <v>767</v>
      </c>
      <c r="G6" s="166" t="str">
        <f ca="1">IF(C6=$X$4,IF(ISERROR($V6),"Enter smelter details","RMI"),IF(ISERROR($V6),"",OFFSET('Smelter Look-up'!$F$4,$V6-4,0)))</f>
        <v>RMI</v>
      </c>
      <c r="H6" s="167">
        <f ca="1">IF(ISERROR($V6),"",OFFSET('Smelter Look-up'!$G$4,$V6-4,0))</f>
        <v>0</v>
      </c>
      <c r="I6" s="168" t="str">
        <f ca="1">IF(ISERROR($V6),"",OFFSET('Smelter Look-up'!$H$4,$V6-4,0))</f>
        <v>Kundur</v>
      </c>
      <c r="J6" s="168" t="str">
        <f ca="1">IF(ISERROR($V6),"",OFFSET('Smelter Look-up'!$I$4,$V6-4,0))</f>
        <v>Riau</v>
      </c>
      <c r="K6" s="207" t="s">
        <v>15887</v>
      </c>
      <c r="L6" s="207" t="s">
        <v>15887</v>
      </c>
      <c r="M6" s="207" t="s">
        <v>15888</v>
      </c>
      <c r="N6" s="207" t="s">
        <v>15887</v>
      </c>
      <c r="O6" s="207" t="s">
        <v>15887</v>
      </c>
      <c r="P6" s="169" t="s">
        <v>474</v>
      </c>
      <c r="Q6" s="208"/>
      <c r="R6" s="166" t="str">
        <f ca="1">IF(ISERROR($V6),"",OFFSET('Smelter Look-up'!$C$4,$V6-4,0)&amp;"")</f>
        <v>PT Timah Tbk Kundur</v>
      </c>
      <c r="S6" s="165" t="str">
        <f t="shared" ref="S6:S37" ca="1" si="2">IF(B6="","",IF(ISERROR(MATCH($E6,CL,0)),"Unknown",INDIRECT("'C'!$A$"&amp;MATCH($E6,CL,0)+1)))</f>
        <v>ID</v>
      </c>
      <c r="T6" s="165" t="str">
        <f ca="1">IF(B6="","",IF(ISERROR(MATCH($J6,SorP!$B$1:$B$6261,0)),"",INDIRECT("'SorP'!$A$"&amp;MATCH($S6&amp;$J6,SorP!C:C,0))))</f>
        <v>ID-RI</v>
      </c>
      <c r="U6" s="185"/>
      <c r="V6" s="209">
        <f>IF(C6="",NA(),IF(OR(C6="Smelter not listed",C6="Smelter not yet identified"),MATCH($B6&amp;$D6,'Smelter Look-up'!$J:$J,0),MATCH($B6&amp;$C6,'Smelter Look-up'!$J:$J,0)))</f>
        <v>531</v>
      </c>
      <c r="X6" s="210">
        <f t="shared" ref="X6:X37" si="3">IF(AND(C6="Smelter not listed",OR(LEN(D6)=0,LEN(E6)=0)),1,0)</f>
        <v>0</v>
      </c>
      <c r="AB6" s="211" t="str">
        <f t="shared" ref="AB6:AB37" si="4">B6&amp;C6</f>
        <v>TinPT Timah Tbk Kundur</v>
      </c>
    </row>
    <row r="7" spans="1:34" s="210" customFormat="1" ht="20.100000000000001" customHeight="1">
      <c r="A7" s="245" t="s">
        <v>15885</v>
      </c>
      <c r="B7" s="166" t="s">
        <v>1088</v>
      </c>
      <c r="C7" s="170" t="s">
        <v>15886</v>
      </c>
      <c r="D7" s="213"/>
      <c r="E7" s="166" t="s">
        <v>1073</v>
      </c>
      <c r="F7" s="166" t="s">
        <v>15885</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t="s">
        <v>15887</v>
      </c>
      <c r="L7" s="207" t="s">
        <v>15887</v>
      </c>
      <c r="M7" s="207" t="s">
        <v>15888</v>
      </c>
      <c r="N7" s="207" t="s">
        <v>15887</v>
      </c>
      <c r="O7" s="207" t="s">
        <v>15887</v>
      </c>
      <c r="P7" s="169" t="s">
        <v>474</v>
      </c>
      <c r="Q7" s="208"/>
      <c r="R7" s="166" t="str">
        <f ca="1">IF(ISERROR($V7),"",OFFSET('Smelter Look-up'!$C$4,$V7-4,0)&amp;"")</f>
        <v/>
      </c>
      <c r="S7" s="165" t="str">
        <f t="shared" ca="1" si="2"/>
        <v>MY</v>
      </c>
      <c r="T7" s="165" t="str">
        <f ca="1">IF(B7="","",IF(ISERROR(MATCH($J7,SorP!$B$1:$B$6261,0)),"",INDIRECT("'SorP'!$A$"&amp;MATCH($S7&amp;$J7,SorP!C:C,0))))</f>
        <v/>
      </c>
      <c r="U7" s="185"/>
      <c r="V7" s="209" t="e">
        <f>IF(C7="",NA(),IF(OR(C7="Smelter not listed",C7="Smelter not yet identified"),MATCH($B7&amp;$D7,'Smelter Look-up'!$J:$J,0),MATCH($B7&amp;$C7,'Smelter Look-up'!$J:$J,0)))</f>
        <v>#N/A</v>
      </c>
      <c r="X7" s="210">
        <f t="shared" si="3"/>
        <v>0</v>
      </c>
      <c r="AB7" s="211" t="str">
        <f t="shared" si="4"/>
        <v>TinMalaysia Smelting Corporation (MSC)</v>
      </c>
    </row>
    <row r="8" spans="1:34" s="210" customFormat="1" ht="20.100000000000001" customHeight="1">
      <c r="A8" s="245" t="s">
        <v>753</v>
      </c>
      <c r="B8" s="166" t="s">
        <v>1088</v>
      </c>
      <c r="C8" s="170" t="s">
        <v>989</v>
      </c>
      <c r="D8" s="213"/>
      <c r="E8" s="166" t="s">
        <v>848</v>
      </c>
      <c r="F8" s="166" t="s">
        <v>753</v>
      </c>
      <c r="G8" s="166" t="str">
        <f ca="1">IF(C8=$X$4,IF(ISERROR($V8),"Enter smelter details","RMI"),IF(ISERROR($V8),"",OFFSET('Smelter Look-up'!$F$4,$V8-4,0)))</f>
        <v>RMI</v>
      </c>
      <c r="H8" s="167">
        <f ca="1">IF(ISERROR($V8),"",OFFSET('Smelter Look-up'!$G$4,$V8-4,0))</f>
        <v>0</v>
      </c>
      <c r="I8" s="168" t="str">
        <f ca="1">IF(ISERROR($V8),"",OFFSET('Smelter Look-up'!$H$4,$V8-4,0))</f>
        <v>Amphur Muang</v>
      </c>
      <c r="J8" s="168" t="str">
        <f ca="1">IF(ISERROR($V8),"",OFFSET('Smelter Look-up'!$I$4,$V8-4,0))</f>
        <v>Phuket</v>
      </c>
      <c r="K8" s="207" t="s">
        <v>15887</v>
      </c>
      <c r="L8" s="207" t="s">
        <v>15887</v>
      </c>
      <c r="M8" s="207" t="s">
        <v>15888</v>
      </c>
      <c r="N8" s="207" t="s">
        <v>15887</v>
      </c>
      <c r="O8" s="207" t="s">
        <v>15887</v>
      </c>
      <c r="P8" s="169" t="s">
        <v>474</v>
      </c>
      <c r="Q8" s="208"/>
      <c r="R8" s="166" t="str">
        <f ca="1">IF(ISERROR($V8),"",OFFSET('Smelter Look-up'!$C$4,$V8-4,0)&amp;"")</f>
        <v>Thaisarco</v>
      </c>
      <c r="S8" s="165" t="str">
        <f t="shared" ca="1" si="2"/>
        <v>TH</v>
      </c>
      <c r="T8" s="165" t="str">
        <f ca="1">IF(B8="","",IF(ISERROR(MATCH($J8,SorP!$B$1:$B$6261,0)),"",INDIRECT("'SorP'!$A$"&amp;MATCH($S8&amp;$J8,SorP!C:C,0))))</f>
        <v>TH-83</v>
      </c>
      <c r="U8" s="185"/>
      <c r="V8" s="209">
        <f>IF(C8="",NA(),IF(OR(C8="Smelter not listed",C8="Smelter not yet identified"),MATCH($B8&amp;$D8,'Smelter Look-up'!$J:$J,0),MATCH($B8&amp;$C8,'Smelter Look-up'!$J:$J,0)))</f>
        <v>543</v>
      </c>
      <c r="X8" s="210">
        <f t="shared" si="3"/>
        <v>0</v>
      </c>
      <c r="AB8" s="211" t="str">
        <f t="shared" si="4"/>
        <v>TinThaisarco</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0B062F0-F46C-4192-ADC7-7C0C9F509DCF}"/>
    </customSheetView>
  </customSheetViews>
  <mergeCells count="3">
    <mergeCell ref="J2:O2"/>
    <mergeCell ref="B3:E3"/>
    <mergeCell ref="G3:I3"/>
  </mergeCells>
  <phoneticPr fontId="101"/>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Panasonic Industry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Panasonic Industry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Link to Web Inquary@</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https://industrial.panasonic.com/cuif2/na/contact-us</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Panasonic Industry</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Link to Web Inquary@</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700000000000003" customHeight="1">
      <c r="A56" s="86" t="s">
        <v>3</v>
      </c>
      <c r="B56" s="86" t="str">
        <f>Declaration!G77</f>
        <v>https://holdings.panasonic/global/corporate/sustainability/pdf/sdb2025e-supply_chain.pdf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12" sqref="B12"/>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t="s">
        <v>15889</v>
      </c>
      <c r="C6" s="95" t="s">
        <v>15890</v>
      </c>
      <c r="D6" s="95"/>
      <c r="E6" s="95"/>
      <c r="F6" s="95"/>
      <c r="G6" s="258"/>
    </row>
    <row r="7" spans="1:8" ht="15">
      <c r="A7" s="126"/>
      <c r="B7" s="257" t="s">
        <v>15891</v>
      </c>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1.2">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00.8">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05.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29.6">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9">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79.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00.8">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289.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76">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7"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38">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24.2">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55.2">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38">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41.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799999999999997">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55.2">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5.2">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3.2">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41.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41.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41.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41.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41.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4863f5d6-4760-4589-be9c-42f82e075739}" enabled="0" method="" siteId="{4863f5d6-4760-4589-be9c-42f82e075739}"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TOUMOTO MASATAKA (塔本 正崇)</cp:lastModifiedBy>
  <cp:lastPrinted>2015-04-21T20:47:43Z</cp:lastPrinted>
  <dcterms:created xsi:type="dcterms:W3CDTF">2010-06-21T21:00:23Z</dcterms:created>
  <dcterms:modified xsi:type="dcterms:W3CDTF">2026-07-09T03:43:34Z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